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ol.olejnik\Desktop\"/>
    </mc:Choice>
  </mc:AlternateContent>
  <bookViews>
    <workbookView xWindow="0" yWindow="0" windowWidth="15360" windowHeight="7770" activeTab="7"/>
  </bookViews>
  <sheets>
    <sheet name="TV" sheetId="1" r:id="rId1"/>
    <sheet name="Radio" sheetId="2" r:id="rId2"/>
    <sheet name="Internet A" sheetId="11" r:id="rId3"/>
    <sheet name="Internet B" sheetId="3" r:id="rId4"/>
    <sheet name="Prasa" sheetId="4" r:id="rId5"/>
    <sheet name="VOD" sheetId="5" r:id="rId6"/>
    <sheet name="OOH" sheetId="6" r:id="rId7"/>
    <sheet name="KINO" sheetId="7" r:id="rId8"/>
    <sheet name="Product placement" sheetId="8" r:id="rId9"/>
    <sheet name="Projekty specjalne" sheetId="9" r:id="rId10"/>
    <sheet name="Raporty niestandardowe" sheetId="10" r:id="rId11"/>
  </sheets>
  <calcPr calcId="162913"/>
  <customWorkbookViews>
    <customWorkbookView name="Hilszer Magdalena - Widok osobisty" guid="{6E783F52-88CB-4B8E-8E22-9657CEF3F05F}" mergeInterval="0" personalView="1" maximized="1" xWindow="-8" yWindow="-8" windowWidth="1296" windowHeight="696" activeSheetId="1"/>
    <customWorkbookView name="Kalemba Adrianna - Widok osobisty" guid="{F97CD880-6C67-4072-9B46-36C2A82B928C}" mergeInterval="0" personalView="1" maximized="1" xWindow="-8" yWindow="-8" windowWidth="1616" windowHeight="876" activeSheetId="1" showComments="commIndAndComment"/>
    <customWorkbookView name="Majda Strzyżewska Kancelaria Adwokacka — Widok osobisty" guid="{640B35D8-2180-104D-95E4-18FFC16DDCD1}" mergeInterval="0" personalView="1" maximized="1" windowWidth="1280" windowHeight="534" activeSheetId="1"/>
    <customWorkbookView name="Sułkowski Dariusz - Widok osobisty" guid="{FF9548BC-3469-4427-9C61-3DBB90E6CE05}" mergeInterval="0" personalView="1" maximized="1" xWindow="-4" yWindow="-4" windowWidth="1374" windowHeight="732" activeSheetId="1"/>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N9" i="1" l="1"/>
  <c r="AN10" i="1"/>
  <c r="AN11" i="1"/>
  <c r="AN12" i="1"/>
  <c r="AN13" i="1"/>
  <c r="AN14" i="1"/>
  <c r="AN6" i="1"/>
  <c r="AN7" i="1"/>
  <c r="AK9" i="1"/>
  <c r="AK10" i="1"/>
  <c r="AK11" i="1"/>
  <c r="AK12" i="1"/>
  <c r="AK13" i="1"/>
  <c r="AK14" i="1"/>
  <c r="AK6" i="1"/>
  <c r="AK7" i="1"/>
  <c r="AK8" i="1"/>
  <c r="AH8" i="1"/>
  <c r="AH9" i="1"/>
  <c r="AH10" i="1"/>
  <c r="AH11" i="1"/>
  <c r="AH12" i="1"/>
  <c r="AH13" i="1"/>
  <c r="AH14" i="1"/>
  <c r="AH6" i="1"/>
  <c r="AH7" i="1"/>
  <c r="AE9" i="1"/>
  <c r="AE10" i="1"/>
  <c r="AE11" i="1"/>
  <c r="AE12" i="1"/>
  <c r="AE13" i="1"/>
  <c r="AE14" i="1"/>
  <c r="AE6" i="1"/>
  <c r="AE7" i="1"/>
  <c r="AB7" i="1"/>
  <c r="AB8" i="1"/>
  <c r="AB9" i="1"/>
  <c r="AB10" i="1"/>
  <c r="AB11" i="1"/>
  <c r="AB12" i="1"/>
  <c r="AB13" i="1"/>
  <c r="AB14" i="1"/>
  <c r="Y7" i="1"/>
  <c r="Y8" i="1"/>
  <c r="Y9" i="1"/>
  <c r="Y10" i="1"/>
  <c r="Y11" i="1"/>
  <c r="Y12" i="1"/>
  <c r="Y13" i="1"/>
  <c r="Y14" i="1"/>
  <c r="V6" i="1"/>
  <c r="V7" i="1"/>
  <c r="S10" i="1"/>
  <c r="S11" i="1"/>
  <c r="S12" i="1"/>
  <c r="S13" i="1"/>
  <c r="S14" i="1"/>
  <c r="S6" i="1"/>
  <c r="S7" i="1"/>
  <c r="S8" i="1"/>
  <c r="P11" i="1"/>
  <c r="P12" i="1"/>
  <c r="P13" i="1"/>
  <c r="P14" i="1"/>
  <c r="P6" i="1"/>
  <c r="P7" i="1"/>
  <c r="P8" i="1"/>
  <c r="P9" i="1"/>
  <c r="M9" i="1"/>
  <c r="M10" i="1"/>
  <c r="M11" i="1"/>
  <c r="M12" i="1"/>
  <c r="M13" i="1"/>
  <c r="M14" i="1"/>
  <c r="M6" i="1"/>
  <c r="M7" i="1"/>
  <c r="J7" i="1"/>
  <c r="J8" i="1"/>
  <c r="J9" i="1"/>
  <c r="J10" i="1"/>
  <c r="J11" i="1"/>
  <c r="J12" i="1"/>
  <c r="J13" i="1"/>
  <c r="J14" i="1"/>
  <c r="J6" i="1"/>
  <c r="G7" i="1"/>
  <c r="G8" i="1"/>
  <c r="G9" i="1"/>
  <c r="G10" i="1"/>
  <c r="G11" i="1"/>
  <c r="G12" i="1"/>
  <c r="G13" i="1"/>
  <c r="G14" i="1"/>
  <c r="G6" i="1"/>
  <c r="F12" i="5" l="1"/>
  <c r="F8" i="2"/>
  <c r="F7" i="5"/>
  <c r="F8" i="5"/>
  <c r="F9" i="5"/>
  <c r="F10" i="5"/>
  <c r="F11" i="5"/>
  <c r="F13" i="5"/>
  <c r="F6" i="5"/>
  <c r="F7" i="4"/>
  <c r="F8" i="4"/>
  <c r="F9" i="4"/>
  <c r="F10" i="4"/>
  <c r="F11" i="4"/>
  <c r="F12" i="4"/>
  <c r="F13" i="4"/>
  <c r="F14" i="4"/>
  <c r="F15" i="4"/>
  <c r="F16" i="4"/>
  <c r="F17" i="4"/>
  <c r="F18" i="4"/>
  <c r="F19" i="4"/>
  <c r="F20" i="4"/>
  <c r="F21" i="4"/>
  <c r="F22" i="4"/>
  <c r="F23" i="4"/>
  <c r="F24" i="4"/>
  <c r="F25" i="4"/>
  <c r="F26" i="4"/>
  <c r="F27" i="4"/>
  <c r="F28" i="4"/>
  <c r="F29" i="4"/>
  <c r="F30" i="4"/>
  <c r="F6" i="4"/>
  <c r="G6" i="11"/>
  <c r="G7" i="11"/>
  <c r="G8" i="11"/>
  <c r="G9" i="11"/>
  <c r="G10" i="11"/>
  <c r="G11" i="11"/>
  <c r="G12" i="11"/>
  <c r="G13" i="11"/>
  <c r="G14" i="11"/>
  <c r="G15" i="11"/>
  <c r="G16" i="11"/>
  <c r="F6" i="2"/>
  <c r="D9" i="2" l="1"/>
  <c r="F15" i="2"/>
  <c r="F14" i="2"/>
  <c r="F13" i="2"/>
  <c r="F12" i="2"/>
  <c r="F11" i="2"/>
  <c r="F10" i="2"/>
  <c r="F9" i="2"/>
  <c r="F7" i="2"/>
  <c r="AN8" i="1"/>
  <c r="AE8" i="1"/>
  <c r="AB6" i="1"/>
  <c r="S9" i="1"/>
  <c r="M8" i="1"/>
  <c r="Y6" i="1"/>
  <c r="P10" i="1"/>
  <c r="V8" i="1"/>
  <c r="V9" i="1"/>
  <c r="V10" i="1"/>
  <c r="V11" i="1"/>
  <c r="V12" i="1"/>
  <c r="V13" i="1"/>
  <c r="V14" i="1"/>
  <c r="D24" i="6" l="1"/>
  <c r="D12" i="5" l="1"/>
  <c r="D6" i="5" l="1"/>
  <c r="D6" i="4"/>
  <c r="E6" i="11"/>
  <c r="D6" i="2"/>
  <c r="D6" i="1" l="1"/>
  <c r="E6" i="3"/>
  <c r="E7" i="3"/>
  <c r="E8" i="3"/>
  <c r="E9" i="3"/>
  <c r="E10" i="3"/>
  <c r="E7" i="11"/>
  <c r="E8" i="11"/>
  <c r="E9" i="11"/>
  <c r="E10" i="11"/>
  <c r="E11" i="11"/>
  <c r="E12" i="11"/>
  <c r="E13" i="11"/>
  <c r="E14" i="11"/>
  <c r="E15" i="11"/>
  <c r="E16" i="11"/>
  <c r="D7" i="2"/>
  <c r="D8" i="2"/>
  <c r="D10" i="2"/>
  <c r="D11" i="2"/>
  <c r="D12" i="2"/>
  <c r="D13" i="2"/>
  <c r="D14" i="2"/>
  <c r="D15" i="2"/>
  <c r="D11" i="1"/>
  <c r="D13" i="1"/>
  <c r="D14" i="1"/>
  <c r="D9" i="1"/>
  <c r="D7" i="1"/>
  <c r="D8" i="1" l="1"/>
  <c r="D10" i="1"/>
  <c r="D12" i="1"/>
  <c r="D12" i="7" l="1"/>
  <c r="D11" i="7"/>
  <c r="D10" i="7"/>
  <c r="D9" i="7"/>
  <c r="D8" i="7"/>
  <c r="D7" i="7"/>
  <c r="D6" i="7"/>
  <c r="D31" i="6"/>
  <c r="D30" i="6"/>
  <c r="D29" i="6"/>
  <c r="D28" i="6"/>
  <c r="D27" i="6"/>
  <c r="D26" i="6"/>
  <c r="D25" i="6"/>
  <c r="D23" i="6"/>
  <c r="D22" i="6"/>
  <c r="D21" i="6"/>
  <c r="D20" i="6"/>
  <c r="D19" i="6"/>
  <c r="D18" i="6"/>
  <c r="D17" i="6"/>
  <c r="D16" i="6"/>
  <c r="D15" i="6"/>
  <c r="D14" i="6"/>
  <c r="D13" i="6"/>
  <c r="D12" i="6"/>
  <c r="D11" i="6"/>
  <c r="D10" i="6"/>
  <c r="D9" i="6"/>
  <c r="D8" i="6"/>
  <c r="D7" i="6"/>
  <c r="D6" i="6"/>
  <c r="D13" i="5"/>
  <c r="D11" i="5"/>
  <c r="D10" i="5"/>
  <c r="D9" i="5"/>
  <c r="D8" i="5"/>
  <c r="D7" i="5"/>
  <c r="D30" i="4"/>
  <c r="D29" i="4"/>
  <c r="D28" i="4"/>
  <c r="D27" i="4"/>
  <c r="D26" i="4"/>
  <c r="D25" i="4"/>
  <c r="D24" i="4"/>
  <c r="D23" i="4"/>
  <c r="D22" i="4"/>
  <c r="D21" i="4"/>
  <c r="D20" i="4"/>
  <c r="D19" i="4"/>
  <c r="D18" i="4"/>
  <c r="D17" i="4"/>
  <c r="D16" i="4"/>
  <c r="D15" i="4"/>
  <c r="D14" i="4"/>
  <c r="D13" i="4"/>
  <c r="D12" i="4"/>
  <c r="D11" i="4"/>
  <c r="D10" i="4"/>
  <c r="D9" i="4"/>
  <c r="D8" i="4"/>
  <c r="D7" i="4"/>
</calcChain>
</file>

<file path=xl/sharedStrings.xml><?xml version="1.0" encoding="utf-8"?>
<sst xmlns="http://schemas.openxmlformats.org/spreadsheetml/2006/main" count="533" uniqueCount="331">
  <si>
    <t>Lp.</t>
  </si>
  <si>
    <t>Grupa mediowa</t>
  </si>
  <si>
    <t>Stacja</t>
  </si>
  <si>
    <t>TELEWIZJA</t>
  </si>
  <si>
    <t>TVP1, TVP2</t>
  </si>
  <si>
    <t>TVP regionalne (TVP3)</t>
  </si>
  <si>
    <t>TVN</t>
  </si>
  <si>
    <t>Cyfrowy Polsat</t>
  </si>
  <si>
    <t>Polsat - stacja główna</t>
  </si>
  <si>
    <t xml:space="preserve">Grupa Medialna WTK </t>
  </si>
  <si>
    <t>Realizacja kampanii reklamowych i działań PR</t>
  </si>
  <si>
    <t>Polsat - tematyczne</t>
  </si>
  <si>
    <t>TVN - tematyczne</t>
  </si>
  <si>
    <t>STYCZEŃ
Gwarantowany minimalny rabat (%)**</t>
  </si>
  <si>
    <t>LUTY
Gwarantowany minimalny rabat (%)**</t>
  </si>
  <si>
    <t>MARZEC
Gwarantowany minimalny rabat (%)**</t>
  </si>
  <si>
    <t>KWIECIEŃ
Gwarantowany minimalny rabat (%)**</t>
  </si>
  <si>
    <t>MAJ
Gwarantowany minimalny rabat (%)**</t>
  </si>
  <si>
    <t>CZERWIEC
Gwarantowany minimalny rabat (%)**</t>
  </si>
  <si>
    <t>LIPIEC
Gwarantowany minimalny rabat (%)**</t>
  </si>
  <si>
    <t>SIERPEŃ
Gwarantowany minimalny rabat (%)**</t>
  </si>
  <si>
    <t>WRZESEŃ
Gwarantowany minimalny rabat (%)**</t>
  </si>
  <si>
    <t>PAŹDZIERNIK
Gwarantowany minimalny rabat (%)**</t>
  </si>
  <si>
    <t>LISTOPAD
Gwarantowany minimalny rabat (%)**</t>
  </si>
  <si>
    <t>GRUDZIEŃ
Gwarantowany minimalny rabat (%)**</t>
  </si>
  <si>
    <t xml:space="preserve">Uwaga: tabela dotyczy grupy docelowej WSZYSCY 16-49 </t>
  </si>
  <si>
    <t>Wypełnia Wykonawca</t>
  </si>
  <si>
    <t>Pozostałe stacje telewizyjne*</t>
  </si>
  <si>
    <t>SUMA: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</si>
  <si>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</si>
  <si>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</si>
  <si>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</si>
  <si>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</si>
  <si>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</si>
  <si>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</si>
  <si>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</si>
  <si>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</si>
  <si>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</si>
  <si>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</si>
  <si>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</si>
  <si>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</si>
  <si>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</si>
  <si>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</si>
  <si>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</si>
  <si>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</si>
  <si>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</si>
  <si>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</si>
  <si>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</si>
  <si>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</si>
  <si>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</si>
  <si>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</si>
  <si>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</si>
  <si>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</si>
  <si>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</si>
  <si>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</si>
  <si>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</si>
  <si>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</si>
  <si>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</si>
  <si>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Załącznik 1a</t>
  </si>
  <si>
    <t>Grupa Medialna WTK</t>
  </si>
  <si>
    <t>WTK</t>
  </si>
  <si>
    <t>Telewizja Polska S.A.</t>
  </si>
  <si>
    <t xml:space="preserve">TVN MEDIA Sp. z o.o. </t>
  </si>
  <si>
    <t>TVN - główna</t>
  </si>
  <si>
    <t>AGORA</t>
  </si>
  <si>
    <t>TOK FM, Złote Przeboje, Rock Radio, Radio Pogoda, Tuba.fm / ponadregionalne, ogólnopolskie</t>
  </si>
  <si>
    <t>Jedynka, Dwójka, Trójka, Czwórka, PR 24, PR Chopin / ogólnopolskie</t>
  </si>
  <si>
    <t>Grupa ZPR Media</t>
  </si>
  <si>
    <t>Bauer Media Group</t>
  </si>
  <si>
    <t>tytuł/zasięg</t>
  </si>
  <si>
    <t>AGORA SA (Grupa gazeta.pl)</t>
  </si>
  <si>
    <t>Standardowe formaty, inne projekty</t>
  </si>
  <si>
    <t>gazeta.pl</t>
  </si>
  <si>
    <t>Bauer Media Polska/Grupa Interia.pl Sp. z o.o. sp.k</t>
  </si>
  <si>
    <t>Standardowe formaty, mailing, inne projekty</t>
  </si>
  <si>
    <t>interia.pl, biznes.interia.pl</t>
  </si>
  <si>
    <t>Ceneo Sp.z o.o.</t>
  </si>
  <si>
    <t>ceneo.pl</t>
  </si>
  <si>
    <t>dowolny</t>
  </si>
  <si>
    <t>Działania w sieci Google Ireland Limited</t>
  </si>
  <si>
    <t>Fratria</t>
  </si>
  <si>
    <t>Gremi Media</t>
  </si>
  <si>
    <t>Grupa Allegro sp. z o.o.</t>
  </si>
  <si>
    <t>allegro.pl</t>
  </si>
  <si>
    <t>epoznan.pl</t>
  </si>
  <si>
    <t>Grupa Okazje sp. z o.o.</t>
  </si>
  <si>
    <t>okazje.info</t>
  </si>
  <si>
    <t>Sponsor dnia, standardowe formaty, mailing, inne projekty</t>
  </si>
  <si>
    <t>olx.pl</t>
  </si>
  <si>
    <t>Polska Press Sp. z o.o.</t>
  </si>
  <si>
    <t>m.in. naszemiasto.pl,  gloswielkopolski.pl, gazetapomorska.pl, expressbydgoski.pl,  nowiny.pl, motofakty.pl, telemagazyn.pl, gs24.pl, gazetalubuska.pl</t>
  </si>
  <si>
    <t xml:space="preserve">Ringer Axel Springer Polska/Media Impact Polska sp. z o.o. </t>
  </si>
  <si>
    <t>onet.pl, biznes.onet.pl, businessinsider.com.pl</t>
  </si>
  <si>
    <t>Wydawca/Dostawca</t>
  </si>
  <si>
    <t>Rodzaj nośników</t>
  </si>
  <si>
    <t>Przykładowe serwisy</t>
  </si>
  <si>
    <t>Wydawca</t>
  </si>
  <si>
    <t>Tytuł</t>
  </si>
  <si>
    <t>Gazeta Wyborcza</t>
  </si>
  <si>
    <t>Bonnier Business Polska</t>
  </si>
  <si>
    <t>Puls Biznesu</t>
  </si>
  <si>
    <t>Forum S.A.</t>
  </si>
  <si>
    <t>Gazeta Polska Codziennie</t>
  </si>
  <si>
    <t>Rzeczpospolita</t>
  </si>
  <si>
    <t>Parkiet</t>
  </si>
  <si>
    <t>Super Express</t>
  </si>
  <si>
    <t>INFOR</t>
  </si>
  <si>
    <t>Dziennik Gazeta Prawna</t>
  </si>
  <si>
    <t>Instytut Gość Media</t>
  </si>
  <si>
    <t>Gość Niedzielny</t>
  </si>
  <si>
    <t xml:space="preserve">Media Impact </t>
  </si>
  <si>
    <t>Fakt</t>
  </si>
  <si>
    <t>Przegląd Sportowy</t>
  </si>
  <si>
    <t>Newsweek Polska</t>
  </si>
  <si>
    <t>Niezależne Wydawnictwo Polskie Sp. z o. o.</t>
  </si>
  <si>
    <t>Gazeta Polska</t>
  </si>
  <si>
    <t>PMPG Polskie Media</t>
  </si>
  <si>
    <t>Wprost, Do Rzeczy</t>
  </si>
  <si>
    <t>Polityka</t>
  </si>
  <si>
    <t>Polityka + pozostałe tytuły</t>
  </si>
  <si>
    <t>Polskapress</t>
  </si>
  <si>
    <t>Tele Magazyn, Tele Program</t>
  </si>
  <si>
    <t>Nasze Miasto</t>
  </si>
  <si>
    <t>Twój Głos Ryki, Twój Głos Garwolina, Nowa Gazeta Biłgorajska, WspólnotaTygodnik Zamojski, Super Tydzień Chełmski, Kronika Tygodnia Słowo Podlasia, Gazeta Regionalna, Gazeta Regionalna- nowosolsko-zielnogórska</t>
  </si>
  <si>
    <t>Google Ireland Limited</t>
  </si>
  <si>
    <t>Interia.pl</t>
  </si>
  <si>
    <t>wszystkie serwisy</t>
  </si>
  <si>
    <t>Onet.pl</t>
  </si>
  <si>
    <t>POLSAT MEDIA</t>
  </si>
  <si>
    <t>ipla.pl</t>
  </si>
  <si>
    <t>player.pl</t>
  </si>
  <si>
    <t>TVP</t>
  </si>
  <si>
    <t>vod.tvp.pl</t>
  </si>
  <si>
    <t>WP</t>
  </si>
  <si>
    <t>pilot.wp.pl</t>
  </si>
  <si>
    <t>All Promote Sp. z o.o.</t>
  </si>
  <si>
    <t>Silverboard</t>
  </si>
  <si>
    <t>AMS S.A.</t>
  </si>
  <si>
    <t xml:space="preserve">Braughman Group Media Sp. z o.o. sp.k </t>
  </si>
  <si>
    <t>Siatki wielkoformatowe</t>
  </si>
  <si>
    <t>Business Consulting Sp. z o.o.</t>
  </si>
  <si>
    <t>Trambox (fullback) - powierzchnia reklamy: średnio 2m2</t>
  </si>
  <si>
    <t>Rączka</t>
  </si>
  <si>
    <t>Cityboard Media</t>
  </si>
  <si>
    <t>Cityboard 6x3</t>
  </si>
  <si>
    <t>Clear Channel Poland Sp.z o.o.</t>
  </si>
  <si>
    <t>SuperNet 6x3</t>
  </si>
  <si>
    <t xml:space="preserve">Citylight </t>
  </si>
  <si>
    <t>Transit</t>
  </si>
  <si>
    <t>Gigaboard Polska Sp. z o.o.</t>
  </si>
  <si>
    <t>GLOBART Media Sp. j.</t>
  </si>
  <si>
    <t>Billboard</t>
  </si>
  <si>
    <t>Super 18</t>
  </si>
  <si>
    <t>Citylight standard</t>
  </si>
  <si>
    <t>IMS</t>
  </si>
  <si>
    <t xml:space="preserve">Inpost </t>
  </si>
  <si>
    <t>Paczkomaty</t>
  </si>
  <si>
    <t>Metromedia Polska sp. z o.o.</t>
  </si>
  <si>
    <t>Fullback</t>
  </si>
  <si>
    <t>Stroer Media Sp. z o.o.</t>
  </si>
  <si>
    <t>Backlight premium 18</t>
  </si>
  <si>
    <t>Super Scroll</t>
  </si>
  <si>
    <t>Synergic Sp. z o.o.</t>
  </si>
  <si>
    <t>Broker/ multipleks</t>
  </si>
  <si>
    <t>Kino</t>
  </si>
  <si>
    <t>Helios</t>
  </si>
  <si>
    <t>Kinads</t>
  </si>
  <si>
    <t>Multikino</t>
  </si>
  <si>
    <t>Cinema 3D</t>
  </si>
  <si>
    <t>New Age Media</t>
  </si>
  <si>
    <t>Cinema City</t>
  </si>
  <si>
    <t>IMAX</t>
  </si>
  <si>
    <t>Dostawca</t>
  </si>
  <si>
    <t>Załącznik 1b</t>
  </si>
  <si>
    <t>Załącznik 1d</t>
  </si>
  <si>
    <t>Załącznik 1e</t>
  </si>
  <si>
    <t>Załącznik 1f</t>
  </si>
  <si>
    <t>Załącznik 1g</t>
  </si>
  <si>
    <t xml:space="preserve">Naspers Classifieds </t>
  </si>
  <si>
    <t>OOH</t>
  </si>
  <si>
    <t>VOD</t>
  </si>
  <si>
    <t>Załącznik nr 1i</t>
  </si>
  <si>
    <t>Szacowana liczba projektów</t>
  </si>
  <si>
    <t>Szacowana liczba roboczogodzin w okresie realizacji Umowy Ramowej</t>
  </si>
  <si>
    <t>Realizacja lokowania produktu*</t>
  </si>
  <si>
    <t>Załącznik nr 1h</t>
  </si>
  <si>
    <t>Załącznik nr 1j</t>
  </si>
  <si>
    <t>PROJEKTY SPECJALNE</t>
  </si>
  <si>
    <t>RAPORTY NIESTANDARDOWE</t>
  </si>
  <si>
    <t>Szacowana liczba raportów</t>
  </si>
  <si>
    <t>Gwarantowany minimalny rabat (%)**</t>
  </si>
  <si>
    <t xml:space="preserve">Szacowany budżet Zamawiającego brutto sumarycznie dla 18 mc </t>
  </si>
  <si>
    <t>PRASA</t>
  </si>
  <si>
    <t>Wycena miesięcznej ekspozycji jednego nośnika netto (zł) *</t>
  </si>
  <si>
    <t>Wycena miesięcznej ekspozycji jednego nośnika brutto (zł) *</t>
  </si>
  <si>
    <t>Wycena miesięcznej ekspozycji metra kwadratowego netto 
(zł) *</t>
  </si>
  <si>
    <t>Wycena miesięcznej ekspozycji metra kwadratowego brutto (zł) *</t>
  </si>
  <si>
    <t>Koszt produkcji DTP netto (zł) *</t>
  </si>
  <si>
    <t>Koszt produkcji DTP brutto (zł) *</t>
  </si>
  <si>
    <t>RADIO</t>
  </si>
  <si>
    <r>
      <t xml:space="preserve">Cena netto dotarcia do 1 widza </t>
    </r>
    <r>
      <rPr>
        <b/>
        <sz val="10"/>
        <color rgb="FFFF0000"/>
        <rFont val="Tahoma"/>
        <family val="2"/>
        <charset val="238"/>
      </rPr>
      <t>(zł)</t>
    </r>
    <r>
      <rPr>
        <b/>
        <sz val="10"/>
        <color theme="1"/>
        <rFont val="Tahoma"/>
        <family val="2"/>
        <charset val="238"/>
      </rPr>
      <t>*</t>
    </r>
  </si>
  <si>
    <r>
      <t xml:space="preserve">Cena netto dotarcia do 1000 widzów </t>
    </r>
    <r>
      <rPr>
        <b/>
        <sz val="10"/>
        <color rgb="FFFF0000"/>
        <rFont val="Tahoma"/>
        <family val="2"/>
        <charset val="238"/>
      </rPr>
      <t>(zł)</t>
    </r>
    <r>
      <rPr>
        <b/>
        <sz val="10"/>
        <color theme="1"/>
        <rFont val="Tahoma"/>
        <family val="2"/>
        <charset val="238"/>
      </rPr>
      <t xml:space="preserve">* </t>
    </r>
  </si>
  <si>
    <t>Dodatkowy koszt techniczny, np. koszt transferu kopii (zł)*</t>
  </si>
  <si>
    <t>Załącznik 1cb</t>
  </si>
  <si>
    <t>Załącznik 1ca</t>
  </si>
  <si>
    <t>INTERNET A</t>
  </si>
  <si>
    <t>Działania online</t>
  </si>
  <si>
    <t xml:space="preserve">Model rozliczeń </t>
  </si>
  <si>
    <t>Liczba odsłon/kliknięć</t>
  </si>
  <si>
    <t>Cena realizacji przedmiotu zamówienia netto (zł)*</t>
  </si>
  <si>
    <t>GDN, wyszukiwarki, youtube</t>
  </si>
  <si>
    <t>CPC</t>
  </si>
  <si>
    <t>Facebook</t>
  </si>
  <si>
    <t>Działania remarketingowe prowadzone w ramach danej kampanii</t>
  </si>
  <si>
    <t>CPM</t>
  </si>
  <si>
    <t>Działania programmatic prowadzone w ramach danej kampanii</t>
  </si>
  <si>
    <t>Działania performance prowadzone w ramach danej kampanii</t>
  </si>
  <si>
    <t>CPL</t>
  </si>
  <si>
    <t xml:space="preserve">                                                                                                                                                                                                                                                                                               SUMA:</t>
  </si>
  <si>
    <t>INTERNET B</t>
  </si>
  <si>
    <t>KINO</t>
  </si>
  <si>
    <t>Wskazane w tabeli wartości budżetów Zamawiającego brutto obejmują szacowaną wartość budżetu na cały okres obowiązywania Umowy Ramowej, tj. 18 miesięcy.</t>
  </si>
  <si>
    <t>TVP - tematyczne</t>
  </si>
  <si>
    <t>Agora</t>
  </si>
  <si>
    <t>Polskie Radio</t>
  </si>
  <si>
    <t>Polskie Radio - Audytorium 17</t>
  </si>
  <si>
    <t>Eurozet</t>
  </si>
  <si>
    <t>Pozostałe stacje radiowe*</t>
  </si>
  <si>
    <t>Pozostali dysponenci mediów*</t>
  </si>
  <si>
    <t>* Pozostali dysponenci mediów: proszę wskazać rabat na wszystkich pozostałych desponentów mediów, nieuwzględnionych w tabeli</t>
  </si>
  <si>
    <t>** Z uwzględnieniem wszystkich kosztów Wykonawcy wraz z prowizją w trakcie trwania Umowy Ramowej</t>
  </si>
  <si>
    <t>* Pozostałe stacje radiowe: proszę wskazać rabat na wszystkie pozostałe stacje, nieuwzględnione w tabeli</t>
  </si>
  <si>
    <t>* Pozostałe stacje telewizyjne: proszę wskazać rabat na wszystkie pozostałe stacje, nieuwzględnione w tabeli</t>
  </si>
  <si>
    <t>RMF FM / ogólnopolskie</t>
  </si>
  <si>
    <t>RMF Classic, RMF Maxxx, RMFon, RMF24.pl / multiregionalne, lokalne, ogólnopolskie</t>
  </si>
  <si>
    <t>Radio Zet / ogólnopolskie</t>
  </si>
  <si>
    <t>Meloradio, Radio Plus, Chilli Zet / lokalne, ponadregionalne</t>
  </si>
  <si>
    <t>Muzo.fm / multiregionalne</t>
  </si>
  <si>
    <t>ESKA, Vox FM, Radio Wawa, Eska Rock, Radio Plus / lokalne, ponadregionalne</t>
  </si>
  <si>
    <t>* Pozostałe tytuły: proszę wskazać rabat na wszystkie pozostałe tytuły</t>
  </si>
  <si>
    <t>Pozostałe tytuły*</t>
  </si>
  <si>
    <t>* Pozostałe serwisy: proszę wskazać rabat na wszystkie pozostałe serwisy, nieuwzględnione w tabeli</t>
  </si>
  <si>
    <t>Pozostałe serwisy*</t>
  </si>
  <si>
    <t>* Z uwzględnieniem wszystkich kosztów Wykonawcy wraz z prowizją w trakcie trwania Umowy Ramowej</t>
  </si>
  <si>
    <t>Realizacja 10 projektów - wejścia live oraz felietony z działań sponsoringowych realizowanych przez Zamawiającego w różnych częściach kraju</t>
  </si>
  <si>
    <t>Pozostałe tytuły* (woj. kujawsko-pomorskie)</t>
  </si>
  <si>
    <t>Pozostałe tytuły* (woj. lubelskie)</t>
  </si>
  <si>
    <t>Pozostałe tytuły* (woj. świętokrzyskie)</t>
  </si>
  <si>
    <t>Pozostałe tytuły* (woj. wielkopolskie)</t>
  </si>
  <si>
    <t>PROCUCT PLACEMENT</t>
  </si>
  <si>
    <t>Lokowanie produktu</t>
  </si>
  <si>
    <t>Projekty specjalne</t>
  </si>
  <si>
    <t>Raporty niestandardowe</t>
  </si>
  <si>
    <t>* Szacowany czas wg Zamawiającego potrzebny na prace związane z realizacją raportu niestandardowego to 5 roboczogodzin dla jednego projektu</t>
  </si>
  <si>
    <t>* Szacowany czas wg Zamawiającego potrzebny na prace związane z obsługą zlecenia projektu specjalnego to 2 roboczogodziny dla jednego projektu</t>
  </si>
  <si>
    <t xml:space="preserve">Realizacja raportów niestandardowych* </t>
  </si>
  <si>
    <t>Obsługa zlecenia dla projektów specjalnych*</t>
  </si>
  <si>
    <t>* Szacowany czas wg Zamawiającego potrzebny na prace związane z obsługą lokowania produktu to 3 roboczogodziny dla jednego projektu</t>
  </si>
  <si>
    <t>Tele Tydzień, Życie na gorąco, Pani Domu, Twoje Imperium, Chwila dla ciebie + pozostałe tytuły</t>
  </si>
  <si>
    <t>Sieci, Sieci Historii, Gazeta Finansowa, Gazeta Bankowa</t>
  </si>
  <si>
    <t>Pozostałe tytuły (Murator, Murator Architektura, Moje Mieszkanie, Dobre wnętrze, M jak mieszkanie) + informatory</t>
  </si>
  <si>
    <t>youtube.pl</t>
  </si>
  <si>
    <t>Sieć kin lokalnych</t>
  </si>
  <si>
    <t>Sieć kin studyjnych</t>
  </si>
  <si>
    <t>Multikino Media</t>
  </si>
  <si>
    <t>Helios S.A.</t>
  </si>
  <si>
    <t>Realizacja ok. 140 projektów specjalnych w okresie obowiązywania umowy, w różnych mediach</t>
  </si>
  <si>
    <t xml:space="preserve">Grupa Wirtualna Polska S.A. </t>
  </si>
  <si>
    <t>wp.pl, o2.pl, money.pl, infor.pl, finanse.wp.pl, biznes.pl, inne</t>
  </si>
  <si>
    <t>Stawka za 1 roboczogodzinę w zł netto*</t>
  </si>
  <si>
    <t>Stawka za 1 roboczogodzinę w zł brutto*</t>
  </si>
  <si>
    <t>Stawka za 1 roboczogodzinę netto (zł) za przygotowanie raportu*</t>
  </si>
  <si>
    <t>Stawka za 1 roboczogodzinę brutto (zł) za przygotowanie raportu*</t>
  </si>
  <si>
    <t>Sky poster Ramka 90x30, Ramka A3</t>
  </si>
  <si>
    <t>Radio Białystok, Radio Gdańska, Radio Katowice, Radio Kielce, Radio Koszalin, Radio Kraków, Radio Lublin, Radio Łódź, Radio Poznań, Radio Opole, Radio Olsztyn, Radio Pomorza i Kujaw, Radio dla Ciebie, Radio Rzeszów, Radio Szczecin, Radio Wrocław, Radio Zachód / lokalne</t>
  </si>
  <si>
    <t>Pałuki, Wiadomości Krajeńskie, Pałuki, Tygodnik Tucholski, Tygodnik Wąbrzeski CWA, Tygodnik Lipnowski CLI, Tygodnik Golubsko-Dobrzyński CGD, Tygodnik CRY</t>
  </si>
  <si>
    <t>Tygodnik Nadwiślański, Tygodnik Konecki, Gazeta Jędrzejowska, Tygodnik Starachowicki, Tygodnik Skarżyski, Gazeta Ostrowiecka</t>
  </si>
  <si>
    <t>Tytuły lokalne, w tym: Dziennik Polski, Echo Dnia, Express Ilustrowany, Gazeta Codzienna Nowiny, Gazeta Lubuska, Gazeta Pomorska, Gazeta Współczesna, Głos Dziennik Pomorza (Głos Szczeciński, Głos Pomorza), Kurier Poranny, Dziennik Bałtycki, Dziennik Łódzki, Głos Wielkopolski, Gazeta Wrocławska, Kurier Lubelski, Dziennik Zachodni</t>
  </si>
  <si>
    <t>Polish Market, Miesięcznik Nowy Przemysł, Trybuna Górnicza, Energetyka Cieplna i Zawodowa, Gazeta Przekrój Gospodarczy, Harvard Business Review, Nasz Dziennik, Press, Wyspiarz Błękitny, Biuletyn Branżowy „Energia Elektryczna” - Wydawnictwo PTPiREE, Korso, Tygodnik Ostrołęcki, Moje Miasto, Przegląd, Angora, Viva, Tygodnik Powszechny, Tygodnik OKO, Tygodnik Nadobrzański, Kurier Szczeciński</t>
  </si>
  <si>
    <t>Życie Rawicza, Życie Pleszewa, Wiadomości Wrzesińskie, Życie Gostynia, Gazeta Słupecka, Kurier Słupecki, Gazeta Średzka, Głos Wągrowiecki, Aktualności Lokalne, Przemiany na Szlaku Piastowskim, Rzecz Krotoszyńska, Tygodnik Nowy, Gazeta Jarocińska, Gazeta Krotoszyńska, Gazeta Kościańska, Gazeta Szamotulska, Panorama Leszczyńska, Przegląd Koniński, Echo Turku, Życie Kalisza, Tygodnik Kępiński, Nasz Dzień po Dniu, Na Temat Czas Ostrzeszowski, Tydzień Ziemi Śremskiej, Gazeta ABC, Nasz Głos Poznański, Przegląd Gnieźnieński</t>
  </si>
  <si>
    <t>Frontlight 6x3</t>
  </si>
  <si>
    <t>Galerie handlowe</t>
  </si>
  <si>
    <t>Ramki w autobusach i tramwajach</t>
  </si>
  <si>
    <t>Billboardy</t>
  </si>
  <si>
    <t>Siatki wielkoformatowe, nośniki niestandardowe</t>
  </si>
  <si>
    <t>STYCZEŃ
Łączna wartość po rabacie brutto</t>
  </si>
  <si>
    <t>GRUDZIEŃ
Łączna wartość po rabacie brutto</t>
  </si>
  <si>
    <t>LISTOPAD
Łączna wartość po rabacie brutto</t>
  </si>
  <si>
    <t>LUTY
Łączna wartość po rabacie brutto</t>
  </si>
  <si>
    <t>MARZEC
Łączna wartość po rabacie brutto</t>
  </si>
  <si>
    <t>KWIECIEŃ
Łączna wartość po rabacie brutto</t>
  </si>
  <si>
    <t>MAJ
Łączna wartość po rabacie brutto</t>
  </si>
  <si>
    <t>CZERWIEC
Łączna wartość po rabacie brutto</t>
  </si>
  <si>
    <t>LIPIEC
Łączna wartość po rabacie brutto</t>
  </si>
  <si>
    <t>SIERPIEŃ
Łączna wartość po rabacie brutto</t>
  </si>
  <si>
    <t>WRZESIEŃ
Łączna wartość po rabacie brutto</t>
  </si>
  <si>
    <t>PAŹDZIERNIK
Łączna wartość po rabacie brutto</t>
  </si>
  <si>
    <t>STYCZEŃ
Szacowany budżet Zamawiajacego brutto</t>
  </si>
  <si>
    <t>LUTY
Szacowany budżet Zamawiajacego brutto</t>
  </si>
  <si>
    <t>MARZEC
Szacowany budżet Zamawiajacego brutto</t>
  </si>
  <si>
    <t>KWIECIEŃ
Szacowany budżet Zamawiajacego brutto</t>
  </si>
  <si>
    <t>MAJ
Szacowany budżet Zamawiajacego brutto</t>
  </si>
  <si>
    <t>CZERWIEC
Szacowany budżet Zamawiającego brutto</t>
  </si>
  <si>
    <t>LIPIEC
Szacowany budżet Zamawiajacego brutto</t>
  </si>
  <si>
    <t>SIERPIEŃ
Szacowany budżet Zamawiajacego brutto</t>
  </si>
  <si>
    <t>WRZESIEŃ
Szacowany budżet Zamawiajacego brutto</t>
  </si>
  <si>
    <t>PAŹDZIERNIK
Szacowany budżet Zamawiajacego brutto</t>
  </si>
  <si>
    <t>LISTOPAD
Szacowany budżet Zamawiajacego brutto</t>
  </si>
  <si>
    <t>GRUDZIEN
Szacowany budżet Zamawiajacego brutto</t>
  </si>
  <si>
    <t>AF</t>
  </si>
  <si>
    <t>AG</t>
  </si>
  <si>
    <t>AH</t>
  </si>
  <si>
    <t>AI</t>
  </si>
  <si>
    <t>AJ</t>
  </si>
  <si>
    <t>AK</t>
  </si>
  <si>
    <t>AL</t>
  </si>
  <si>
    <t>AM</t>
  </si>
  <si>
    <t>AN</t>
  </si>
  <si>
    <t>AO</t>
  </si>
  <si>
    <t>AE</t>
  </si>
  <si>
    <t>A</t>
  </si>
  <si>
    <t>Szacunkowa wartość realizacji przedmiotu zamówienia (po rabacie, brutto) [F+I+L+O+R+U+X+AA+AD+AG+AJ+AM)]</t>
  </si>
  <si>
    <t xml:space="preserve">Szacunkowa wartość realizacji przedmiotu zamówienia (po rabacie, brutto) </t>
  </si>
  <si>
    <t>Podatek VAT od pozycji w kolumnie H (zł)</t>
  </si>
  <si>
    <t>Cena realizacji przedmiotu zamówienia brutto (zł)
(H+I)</t>
  </si>
  <si>
    <t>Miesięczny koszt całkowity w zł netto: dla ekspozycji jednego nośnika (E+I) albo w przypadku nośnika typu siatka wycena za 1 metr kwadratowy w zł netto (G+I)</t>
  </si>
  <si>
    <t>Miesięczny koszt całkowity brutto (zł): dla ekspozycji jednego nośnika (F+J) albo w przypadku nośnika typu siatka wycena za 1 metr kwadratowy brutto (zł) (H+J)</t>
  </si>
  <si>
    <t>Cena realizacji zamówienia w zł netto (F+G)</t>
  </si>
  <si>
    <t>Cena realizacji przedmiotu zamówienia brutto (zł) (CxE)</t>
  </si>
  <si>
    <t xml:space="preserve">Cena realizacji przedmiotu zamówienia brutto (zł) (CxE)  </t>
  </si>
  <si>
    <t xml:space="preserve">Pozycja, która będzie negocjowana w toku aukcji elektronicznej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</si>
</sst>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zł&quot;;[Red]\-#,##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 #,##0\ _z_ł_-;\-* #,##0\ _z_ł_-;_-* &quot;-&quot;??\ _z_ł_-;_-@_-"/>
  </numFmts>
  <fonts count="24" x14ac:knownFonts="1">
    <font>
      <sz val="11"/>
      <color theme="1"/>
      <name val="Calibri"/>
      <family val="2"/>
      <charset val="238"/>
      <scheme val="minor"/>
    </font>
    <font>
      <b/>
      <sz val="11"/>
      <color rgb="FF3F3F3F"/>
      <name val="Calibri"/>
      <family val="2"/>
      <charset val="238"/>
      <scheme val="minor"/>
    </font>
    <font>
      <sz val="10"/>
      <name val="Arial"/>
      <family val="2"/>
      <charset val="238"/>
    </font>
    <font>
      <u/>
      <sz val="11"/>
      <color theme="10"/>
      <name val="Calibri"/>
      <family val="2"/>
      <scheme val="minor"/>
    </font>
    <font>
      <b/>
      <sz val="10"/>
      <color theme="1"/>
      <name val="Arial"/>
      <family val="2"/>
      <charset val="238"/>
    </font>
    <font>
      <b/>
      <sz val="10"/>
      <name val="Arial"/>
      <family val="2"/>
      <charset val="238"/>
    </font>
    <font>
      <sz val="10"/>
      <color theme="1"/>
      <name val="Arial"/>
      <family val="2"/>
      <charset val="238"/>
    </font>
    <font>
      <u/>
      <sz val="10"/>
      <color theme="10"/>
      <name val="Arial"/>
      <family val="2"/>
      <charset val="238"/>
    </font>
    <font>
      <b/>
      <sz val="10"/>
      <color rgb="FFFF0000"/>
      <name val="Arial"/>
      <family val="2"/>
      <charset val="238"/>
    </font>
    <font>
      <sz val="10"/>
      <color rgb="FFFF0000"/>
      <name val="Arial"/>
      <family val="2"/>
      <charset val="238"/>
    </font>
    <font>
      <i/>
      <u/>
      <sz val="10"/>
      <color theme="10"/>
      <name val="Arial"/>
      <family val="2"/>
      <charset val="238"/>
    </font>
    <font>
      <sz val="10"/>
      <color theme="10"/>
      <name val="Arial"/>
      <family val="2"/>
      <charset val="238"/>
    </font>
    <font>
      <sz val="11"/>
      <color theme="1"/>
      <name val="Calibri"/>
      <family val="2"/>
      <charset val="238"/>
      <scheme val="minor"/>
    </font>
    <font>
      <sz val="10"/>
      <name val="Tahoma"/>
      <family val="2"/>
      <charset val="238"/>
    </font>
    <font>
      <b/>
      <sz val="14"/>
      <color theme="1"/>
      <name val="Tahoma"/>
      <family val="2"/>
      <charset val="238"/>
    </font>
    <font>
      <sz val="11"/>
      <color theme="1"/>
      <name val="Tahoma"/>
      <family val="2"/>
      <charset val="238"/>
    </font>
    <font>
      <b/>
      <sz val="10"/>
      <name val="Tahoma"/>
      <family val="2"/>
      <charset val="238"/>
    </font>
    <font>
      <sz val="10"/>
      <color theme="1"/>
      <name val="Tahoma"/>
      <family val="2"/>
      <charset val="238"/>
    </font>
    <font>
      <b/>
      <sz val="10"/>
      <color theme="1"/>
      <name val="Tahoma"/>
      <family val="2"/>
      <charset val="238"/>
    </font>
    <font>
      <b/>
      <sz val="14"/>
      <color theme="1"/>
      <name val="Arial"/>
      <family val="2"/>
      <charset val="238"/>
    </font>
    <font>
      <b/>
      <sz val="12"/>
      <color theme="1"/>
      <name val="Tahoma"/>
      <family val="2"/>
      <charset val="238"/>
    </font>
    <font>
      <b/>
      <sz val="10"/>
      <color rgb="FFFF0000"/>
      <name val="Tahoma"/>
      <family val="2"/>
      <charset val="238"/>
    </font>
    <font>
      <b/>
      <sz val="11"/>
      <color theme="1"/>
      <name val="Arial"/>
      <family val="2"/>
      <charset val="238"/>
    </font>
    <font>
      <b/>
      <sz val="12"/>
      <color theme="1"/>
      <name val="Arial"/>
      <family val="2"/>
      <charset val="238"/>
    </font>
  </fonts>
  <fills count="8">
    <fill>
      <patternFill patternType="none"/>
    </fill>
    <fill>
      <patternFill patternType="gray125"/>
    </fill>
    <fill>
      <patternFill patternType="solid">
        <fgColor rgb="FFF2F2F2"/>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indexed="64"/>
      </right>
      <top style="thin">
        <color auto="1"/>
      </top>
      <bottom/>
      <diagonal/>
    </border>
    <border>
      <left/>
      <right style="thin">
        <color auto="1"/>
      </right>
      <top/>
      <bottom style="thin">
        <color indexed="64"/>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indexed="64"/>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auto="1"/>
      </left>
      <right style="thin">
        <color auto="1"/>
      </right>
      <top style="thin">
        <color auto="1"/>
      </top>
      <bottom/>
      <diagonal/>
    </border>
    <border>
      <left style="thin">
        <color auto="1"/>
      </left>
      <right/>
      <top/>
      <bottom style="thin">
        <color auto="1"/>
      </bottom>
      <diagonal/>
    </border>
    <border>
      <left style="medium">
        <color auto="1"/>
      </left>
      <right style="thin">
        <color auto="1"/>
      </right>
      <top/>
      <bottom style="medium">
        <color auto="1"/>
      </bottom>
      <diagonal/>
    </border>
    <border>
      <left/>
      <right style="medium">
        <color indexed="64"/>
      </right>
      <top style="thin">
        <color auto="1"/>
      </top>
      <bottom style="thin">
        <color auto="1"/>
      </bottom>
      <diagonal/>
    </border>
    <border>
      <left/>
      <right style="thin">
        <color auto="1"/>
      </right>
      <top/>
      <bottom style="medium">
        <color indexed="64"/>
      </bottom>
      <diagonal/>
    </border>
    <border>
      <left style="mediumDashed">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thin">
        <color auto="1"/>
      </left>
      <right style="mediumDashed">
        <color auto="1"/>
      </right>
      <top style="mediumDashed">
        <color auto="1"/>
      </top>
      <bottom style="thin">
        <color auto="1"/>
      </bottom>
      <diagonal/>
    </border>
    <border>
      <left style="mediumDashed">
        <color auto="1"/>
      </left>
      <right style="thin">
        <color auto="1"/>
      </right>
      <top style="thin">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n">
        <color auto="1"/>
      </right>
      <top style="thin">
        <color auto="1"/>
      </top>
      <bottom style="mediumDashed">
        <color auto="1"/>
      </bottom>
      <diagonal/>
    </border>
    <border>
      <left style="thin">
        <color auto="1"/>
      </left>
      <right style="thin">
        <color auto="1"/>
      </right>
      <top style="thin">
        <color auto="1"/>
      </top>
      <bottom style="mediumDashed">
        <color auto="1"/>
      </bottom>
      <diagonal/>
    </border>
    <border>
      <left style="thin">
        <color auto="1"/>
      </left>
      <right style="mediumDashed">
        <color auto="1"/>
      </right>
      <top style="thin">
        <color auto="1"/>
      </top>
      <bottom style="mediumDashed">
        <color auto="1"/>
      </bottom>
      <diagonal/>
    </border>
    <border>
      <left style="medium">
        <color indexed="64"/>
      </left>
      <right/>
      <top/>
      <bottom/>
      <diagonal/>
    </border>
    <border>
      <left style="thin">
        <color auto="1"/>
      </left>
      <right style="thin">
        <color auto="1"/>
      </right>
      <top/>
      <bottom/>
      <diagonal/>
    </border>
    <border>
      <left style="medium">
        <color indexed="64"/>
      </left>
      <right/>
      <top/>
      <bottom style="thin">
        <color auto="1"/>
      </bottom>
      <diagonal/>
    </border>
    <border>
      <left/>
      <right style="thin">
        <color auto="1"/>
      </right>
      <top style="medium">
        <color auto="1"/>
      </top>
      <bottom style="thin">
        <color indexed="64"/>
      </bottom>
      <diagonal/>
    </border>
    <border>
      <left style="thin">
        <color auto="1"/>
      </left>
      <right style="medium">
        <color indexed="64"/>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style="thin">
        <color auto="1"/>
      </bottom>
      <diagonal/>
    </border>
    <border>
      <left style="mediumDashed">
        <color auto="1"/>
      </left>
      <right/>
      <top style="thin">
        <color auto="1"/>
      </top>
      <bottom style="thin">
        <color auto="1"/>
      </bottom>
      <diagonal/>
    </border>
    <border>
      <left/>
      <right style="mediumDashed">
        <color auto="1"/>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Dashed">
        <color auto="1"/>
      </right>
      <top style="thin">
        <color auto="1"/>
      </top>
      <bottom style="mediumDashed">
        <color auto="1"/>
      </bottom>
      <diagonal/>
    </border>
  </borders>
  <cellStyleXfs count="8">
    <xf numFmtId="0" fontId="0" fillId="0" borderId="0"/>
    <xf numFmtId="0" fontId="1" fillId="2" borderId="1" applyNumberFormat="0" applyAlignment="0" applyProtection="0"/>
    <xf numFmtId="0" fontId="2" fillId="0" borderId="0"/>
    <xf numFmtId="9" fontId="2" fillId="0" borderId="0" applyFont="0" applyFill="0" applyBorder="0" applyAlignment="0" applyProtection="0"/>
    <xf numFmtId="0" fontId="3" fillId="0" borderId="0" applyNumberForma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191">
    <xf numFmtId="0" fontId="0" fillId="0" borderId="0" xfId="0"/>
    <xf numFmtId="44" fontId="13" fillId="5" borderId="2" xfId="0" applyNumberFormat="1" applyFont="1" applyFill="1" applyBorder="1" applyAlignment="1" applyProtection="1">
      <alignment horizontal="center" vertical="center"/>
      <protection locked="0"/>
    </xf>
    <xf numFmtId="44" fontId="17" fillId="5" borderId="6" xfId="0" applyNumberFormat="1" applyFont="1" applyFill="1" applyBorder="1" applyProtection="1">
      <protection locked="0"/>
    </xf>
    <xf numFmtId="44" fontId="13" fillId="5" borderId="2" xfId="6" quotePrefix="1" applyFont="1" applyFill="1" applyBorder="1" applyAlignment="1" applyProtection="1">
      <alignment horizontal="center" vertical="center"/>
      <protection locked="0"/>
    </xf>
    <xf numFmtId="44" fontId="13" fillId="5" borderId="2" xfId="6" applyFont="1" applyFill="1" applyBorder="1" applyAlignment="1" applyProtection="1">
      <alignment horizontal="center" vertical="center"/>
      <protection locked="0"/>
    </xf>
    <xf numFmtId="44" fontId="17" fillId="5" borderId="6" xfId="6" applyFont="1" applyFill="1" applyBorder="1" applyAlignment="1" applyProtection="1">
      <alignment horizontal="center" vertical="center"/>
      <protection locked="0"/>
    </xf>
    <xf numFmtId="0" fontId="22" fillId="0" borderId="0" xfId="0" applyFont="1" applyFill="1" applyAlignment="1" applyProtection="1">
      <alignment horizontal="left" vertical="center"/>
      <protection hidden="1"/>
    </xf>
    <xf numFmtId="0" fontId="4" fillId="0" borderId="0" xfId="0" applyFont="1" applyFill="1" applyAlignment="1" applyProtection="1">
      <alignment vertical="center"/>
      <protection hidden="1"/>
    </xf>
    <xf numFmtId="0" fontId="6" fillId="0" borderId="0" xfId="0" applyFont="1" applyProtection="1">
      <protection hidden="1"/>
    </xf>
    <xf numFmtId="0" fontId="4" fillId="0" borderId="0" xfId="0" applyFont="1" applyFill="1" applyAlignment="1" applyProtection="1">
      <alignment horizontal="center" vertical="center"/>
      <protection hidden="1"/>
    </xf>
    <xf numFmtId="0" fontId="4" fillId="0" borderId="4" xfId="0" applyFont="1" applyFill="1" applyBorder="1" applyAlignment="1" applyProtection="1">
      <alignment vertical="center" wrapText="1"/>
      <protection hidden="1"/>
    </xf>
    <xf numFmtId="0" fontId="4" fillId="0" borderId="4" xfId="0" applyFont="1" applyFill="1" applyBorder="1" applyAlignment="1" applyProtection="1">
      <alignment horizontal="center" vertical="center" wrapText="1"/>
      <protection hidden="1"/>
    </xf>
    <xf numFmtId="0" fontId="6" fillId="0" borderId="4" xfId="0" applyFont="1" applyBorder="1" applyProtection="1">
      <protection hidden="1"/>
    </xf>
    <xf numFmtId="0" fontId="4" fillId="4" borderId="12" xfId="0" applyFont="1" applyFill="1" applyBorder="1" applyAlignment="1" applyProtection="1">
      <alignment horizontal="center" vertical="center" wrapText="1"/>
      <protection hidden="1"/>
    </xf>
    <xf numFmtId="0" fontId="5" fillId="4" borderId="2" xfId="2" applyFont="1" applyFill="1" applyBorder="1" applyAlignment="1" applyProtection="1">
      <alignment horizontal="center" vertical="center" wrapText="1"/>
      <protection hidden="1"/>
    </xf>
    <xf numFmtId="165" fontId="5" fillId="4" borderId="3" xfId="2" applyNumberFormat="1" applyFont="1" applyFill="1" applyBorder="1" applyAlignment="1" applyProtection="1">
      <alignment horizontal="center" vertical="center" wrapText="1"/>
      <protection hidden="1"/>
    </xf>
    <xf numFmtId="0" fontId="5" fillId="4" borderId="6" xfId="2" applyFont="1" applyFill="1" applyBorder="1" applyAlignment="1" applyProtection="1">
      <alignment horizontal="center" vertical="center" wrapText="1"/>
      <protection hidden="1"/>
    </xf>
    <xf numFmtId="0" fontId="6" fillId="0" borderId="0" xfId="0" applyFont="1" applyAlignment="1" applyProtection="1">
      <alignment horizontal="center"/>
      <protection hidden="1"/>
    </xf>
    <xf numFmtId="0" fontId="2" fillId="0" borderId="2" xfId="0" applyFont="1" applyFill="1" applyBorder="1" applyAlignment="1" applyProtection="1">
      <alignment horizontal="center" vertical="center" wrapText="1"/>
      <protection hidden="1"/>
    </xf>
    <xf numFmtId="0" fontId="2" fillId="0" borderId="2" xfId="2" applyFont="1" applyFill="1" applyBorder="1" applyAlignment="1" applyProtection="1">
      <alignment horizontal="left" vertical="center" wrapText="1"/>
      <protection hidden="1"/>
    </xf>
    <xf numFmtId="0" fontId="2" fillId="0" borderId="2" xfId="2" applyFont="1" applyFill="1" applyBorder="1" applyAlignment="1" applyProtection="1">
      <alignment vertical="center" wrapText="1"/>
      <protection hidden="1"/>
    </xf>
    <xf numFmtId="0" fontId="2" fillId="0" borderId="2" xfId="2" applyFont="1" applyBorder="1" applyAlignment="1" applyProtection="1">
      <alignment horizontal="left" vertical="center" wrapText="1"/>
      <protection hidden="1"/>
    </xf>
    <xf numFmtId="0" fontId="6" fillId="0" borderId="0" xfId="0" applyFont="1" applyFill="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165" fontId="6" fillId="0" borderId="0" xfId="0" applyNumberFormat="1" applyFont="1" applyProtection="1">
      <protection hidden="1"/>
    </xf>
    <xf numFmtId="0" fontId="6" fillId="5" borderId="0" xfId="0" applyFont="1" applyFill="1" applyAlignment="1" applyProtection="1">
      <alignment horizontal="center" vertical="center"/>
      <protection hidden="1"/>
    </xf>
    <xf numFmtId="0" fontId="7" fillId="0" borderId="0" xfId="4" applyFont="1" applyAlignment="1" applyProtection="1">
      <alignment horizontal="left" vertical="center" wrapText="1" indent="1"/>
      <protection hidden="1"/>
    </xf>
    <xf numFmtId="0" fontId="6" fillId="0" borderId="0" xfId="0" applyFont="1" applyFill="1" applyAlignment="1" applyProtection="1">
      <alignment vertical="center" wrapText="1"/>
      <protection hidden="1"/>
    </xf>
    <xf numFmtId="44" fontId="6" fillId="0" borderId="0" xfId="0" applyNumberFormat="1" applyFont="1" applyProtection="1">
      <protection hidden="1"/>
    </xf>
    <xf numFmtId="44" fontId="6" fillId="0" borderId="0" xfId="0" applyNumberFormat="1" applyFont="1" applyFill="1" applyAlignment="1" applyProtection="1">
      <alignment vertical="center" wrapText="1"/>
      <protection hidden="1"/>
    </xf>
    <xf numFmtId="0" fontId="6" fillId="0" borderId="0" xfId="0" applyFont="1" applyAlignment="1" applyProtection="1">
      <alignment horizontal="center" vertical="center"/>
      <protection hidden="1"/>
    </xf>
    <xf numFmtId="0" fontId="2" fillId="0" borderId="0" xfId="1" applyFont="1" applyFill="1" applyBorder="1" applyAlignment="1" applyProtection="1">
      <alignment vertical="center" wrapText="1"/>
      <protection hidden="1"/>
    </xf>
    <xf numFmtId="4" fontId="6" fillId="0" borderId="0" xfId="0" applyNumberFormat="1" applyFont="1" applyProtection="1">
      <protection hidden="1"/>
    </xf>
    <xf numFmtId="0" fontId="8" fillId="0" borderId="0" xfId="0" applyFont="1" applyProtection="1">
      <protection hidden="1"/>
    </xf>
    <xf numFmtId="0" fontId="6" fillId="0" borderId="0" xfId="0" applyFont="1" applyAlignment="1" applyProtection="1">
      <alignment vertical="center"/>
      <protection hidden="1"/>
    </xf>
    <xf numFmtId="0" fontId="22" fillId="0" borderId="0" xfId="0" applyFont="1" applyFill="1" applyAlignment="1" applyProtection="1">
      <alignment vertical="center"/>
      <protection hidden="1"/>
    </xf>
    <xf numFmtId="0" fontId="22" fillId="0" borderId="4" xfId="0" applyFont="1" applyFill="1" applyBorder="1" applyAlignment="1" applyProtection="1">
      <alignment horizontal="left" vertical="center" wrapText="1"/>
      <protection hidden="1"/>
    </xf>
    <xf numFmtId="165" fontId="2" fillId="0" borderId="2" xfId="2" applyNumberFormat="1" applyFont="1" applyFill="1" applyBorder="1" applyAlignment="1" applyProtection="1">
      <alignment horizontal="center" vertical="center" wrapText="1"/>
      <protection hidden="1"/>
    </xf>
    <xf numFmtId="0" fontId="9" fillId="0" borderId="0" xfId="0" applyFont="1" applyProtection="1">
      <protection hidden="1"/>
    </xf>
    <xf numFmtId="0" fontId="2" fillId="0" borderId="2" xfId="0" applyFont="1" applyFill="1" applyBorder="1" applyAlignment="1" applyProtection="1">
      <alignment horizontal="left" vertical="center" wrapText="1"/>
      <protection hidden="1"/>
    </xf>
    <xf numFmtId="0" fontId="2" fillId="0" borderId="0" xfId="1" applyFont="1" applyFill="1" applyBorder="1" applyAlignment="1" applyProtection="1">
      <alignment vertical="center"/>
      <protection hidden="1"/>
    </xf>
    <xf numFmtId="0" fontId="2" fillId="0" borderId="0" xfId="4" applyFont="1" applyAlignment="1" applyProtection="1">
      <alignment vertical="center"/>
      <protection hidden="1"/>
    </xf>
    <xf numFmtId="0" fontId="2" fillId="0" borderId="2" xfId="2" applyFont="1" applyFill="1" applyBorder="1" applyAlignment="1" applyProtection="1">
      <alignment horizontal="center" vertical="center" wrapText="1"/>
      <protection hidden="1"/>
    </xf>
    <xf numFmtId="0" fontId="6" fillId="0" borderId="2" xfId="2"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6" fillId="0" borderId="0" xfId="0" applyFont="1" applyAlignment="1" applyProtection="1">
      <alignment wrapText="1"/>
      <protection hidden="1"/>
    </xf>
    <xf numFmtId="0" fontId="2" fillId="0" borderId="2" xfId="0" applyFont="1" applyBorder="1" applyAlignment="1" applyProtection="1">
      <alignment horizontal="left" vertical="center"/>
      <protection hidden="1"/>
    </xf>
    <xf numFmtId="0" fontId="2" fillId="0" borderId="0" xfId="1" applyFont="1" applyFill="1" applyBorder="1" applyAlignment="1" applyProtection="1">
      <alignment horizontal="left" vertical="center" wrapText="1"/>
      <protection hidden="1"/>
    </xf>
    <xf numFmtId="0" fontId="2" fillId="0" borderId="0" xfId="0" applyFont="1" applyAlignment="1" applyProtection="1">
      <protection hidden="1"/>
    </xf>
    <xf numFmtId="0" fontId="19" fillId="0" borderId="0" xfId="0" applyFont="1" applyFill="1" applyAlignment="1" applyProtection="1">
      <alignment horizontal="center" vertical="center"/>
      <protection hidden="1"/>
    </xf>
    <xf numFmtId="0" fontId="22" fillId="0" borderId="0" xfId="0" applyFont="1" applyFill="1" applyBorder="1" applyAlignment="1" applyProtection="1">
      <alignment vertical="center"/>
      <protection hidden="1"/>
    </xf>
    <xf numFmtId="0" fontId="0" fillId="0" borderId="0" xfId="0" applyProtection="1">
      <protection hidden="1"/>
    </xf>
    <xf numFmtId="0" fontId="16" fillId="4" borderId="5" xfId="2" applyFont="1" applyFill="1" applyBorder="1" applyAlignment="1" applyProtection="1">
      <alignment horizontal="center" vertical="center" wrapText="1"/>
      <protection hidden="1"/>
    </xf>
    <xf numFmtId="0" fontId="16" fillId="4" borderId="21" xfId="2" applyFont="1" applyFill="1" applyBorder="1" applyAlignment="1" applyProtection="1">
      <alignment horizontal="center" vertical="center" wrapText="1"/>
      <protection hidden="1"/>
    </xf>
    <xf numFmtId="0" fontId="16" fillId="4" borderId="2" xfId="2" applyFont="1" applyFill="1" applyBorder="1" applyAlignment="1" applyProtection="1">
      <alignment horizontal="center" vertical="center" wrapText="1"/>
      <protection hidden="1"/>
    </xf>
    <xf numFmtId="165" fontId="18" fillId="4" borderId="2" xfId="0" applyNumberFormat="1"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166" fontId="2" fillId="0" borderId="2" xfId="5" applyNumberFormat="1" applyFont="1" applyBorder="1" applyAlignment="1" applyProtection="1">
      <alignment horizontal="center" vertical="center"/>
      <protection hidden="1"/>
    </xf>
    <xf numFmtId="0" fontId="17" fillId="0" borderId="29" xfId="0" applyFont="1" applyFill="1" applyBorder="1" applyAlignment="1" applyProtection="1">
      <alignment horizontal="center" vertical="center" wrapText="1"/>
      <protection hidden="1"/>
    </xf>
    <xf numFmtId="165" fontId="6" fillId="0" borderId="0" xfId="0" applyNumberFormat="1" applyFont="1" applyFill="1" applyBorder="1" applyAlignment="1" applyProtection="1">
      <alignment vertical="center" wrapText="1"/>
      <protection hidden="1"/>
    </xf>
    <xf numFmtId="0" fontId="6" fillId="0" borderId="2" xfId="2" applyFont="1" applyBorder="1" applyAlignment="1" applyProtection="1">
      <alignment vertical="center" wrapText="1"/>
      <protection hidden="1"/>
    </xf>
    <xf numFmtId="0" fontId="8" fillId="0" borderId="0" xfId="0" applyFont="1" applyAlignment="1" applyProtection="1">
      <alignment vertical="center"/>
      <protection hidden="1"/>
    </xf>
    <xf numFmtId="0" fontId="22" fillId="0" borderId="4" xfId="0" applyFont="1" applyFill="1" applyBorder="1" applyAlignment="1" applyProtection="1">
      <alignment vertical="center" wrapText="1"/>
      <protection hidden="1"/>
    </xf>
    <xf numFmtId="0" fontId="14" fillId="0" borderId="0" xfId="0" applyFont="1" applyFill="1" applyBorder="1" applyAlignment="1" applyProtection="1">
      <alignment horizontal="center" vertical="center" wrapText="1"/>
      <protection hidden="1"/>
    </xf>
    <xf numFmtId="0" fontId="15" fillId="0" borderId="0" xfId="0" applyFont="1" applyProtection="1">
      <protection hidden="1"/>
    </xf>
    <xf numFmtId="0" fontId="22" fillId="0" borderId="0" xfId="0" applyFont="1" applyFill="1" applyBorder="1" applyAlignment="1" applyProtection="1">
      <alignment horizontal="left" vertical="center"/>
      <protection hidden="1"/>
    </xf>
    <xf numFmtId="0" fontId="22" fillId="0" borderId="0" xfId="0" applyFont="1" applyFill="1" applyBorder="1" applyAlignment="1" applyProtection="1">
      <alignment vertical="center" wrapText="1"/>
      <protection hidden="1"/>
    </xf>
    <xf numFmtId="0" fontId="4" fillId="0" borderId="0" xfId="0" applyFont="1" applyFill="1" applyBorder="1" applyAlignment="1" applyProtection="1">
      <alignment horizontal="center" vertical="center" wrapText="1"/>
      <protection hidden="1"/>
    </xf>
    <xf numFmtId="0" fontId="6" fillId="0" borderId="0" xfId="0" applyFont="1" applyBorder="1" applyProtection="1">
      <protection hidden="1"/>
    </xf>
    <xf numFmtId="0" fontId="4" fillId="3" borderId="22" xfId="0" applyFont="1" applyFill="1" applyBorder="1" applyAlignment="1" applyProtection="1">
      <alignment horizontal="center" vertical="center" wrapText="1"/>
      <protection hidden="1"/>
    </xf>
    <xf numFmtId="0" fontId="4" fillId="3" borderId="20" xfId="0" applyFont="1" applyFill="1" applyBorder="1" applyAlignment="1" applyProtection="1">
      <alignment horizontal="center" vertical="center" wrapText="1"/>
      <protection hidden="1"/>
    </xf>
    <xf numFmtId="0" fontId="2" fillId="0" borderId="5" xfId="2" applyFont="1" applyBorder="1" applyAlignment="1" applyProtection="1">
      <alignment horizontal="left" vertical="center"/>
      <protection hidden="1"/>
    </xf>
    <xf numFmtId="44" fontId="17" fillId="4" borderId="3" xfId="6" applyFont="1" applyFill="1" applyBorder="1" applyAlignment="1" applyProtection="1">
      <alignment horizontal="center"/>
      <protection hidden="1"/>
    </xf>
    <xf numFmtId="0" fontId="2" fillId="0" borderId="15" xfId="2" applyFont="1" applyFill="1" applyBorder="1" applyAlignment="1" applyProtection="1">
      <alignment horizontal="left" vertical="center" wrapText="1"/>
      <protection hidden="1"/>
    </xf>
    <xf numFmtId="0" fontId="14" fillId="0" borderId="0" xfId="0" applyFont="1" applyFill="1" applyAlignment="1" applyProtection="1">
      <alignment horizontal="center" vertical="center"/>
      <protection hidden="1"/>
    </xf>
    <xf numFmtId="0" fontId="20" fillId="0" borderId="0" xfId="0" applyFont="1" applyFill="1" applyBorder="1" applyAlignment="1" applyProtection="1">
      <alignment horizontal="center" vertical="center" wrapText="1"/>
      <protection hidden="1"/>
    </xf>
    <xf numFmtId="0" fontId="5" fillId="4" borderId="2" xfId="2" applyFont="1" applyFill="1" applyBorder="1" applyAlignment="1" applyProtection="1">
      <alignment horizontal="left" vertical="center" wrapText="1"/>
      <protection hidden="1"/>
    </xf>
    <xf numFmtId="0" fontId="5" fillId="4" borderId="2" xfId="2" applyFont="1" applyFill="1" applyBorder="1" applyAlignment="1" applyProtection="1">
      <alignment vertical="center" wrapText="1"/>
      <protection hidden="1"/>
    </xf>
    <xf numFmtId="0" fontId="2" fillId="0" borderId="2" xfId="2" applyFont="1" applyBorder="1" applyAlignment="1" applyProtection="1">
      <alignment vertical="center" wrapText="1"/>
      <protection hidden="1"/>
    </xf>
    <xf numFmtId="165" fontId="17" fillId="0" borderId="0" xfId="0" applyNumberFormat="1"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0" xfId="0" applyFont="1" applyProtection="1">
      <protection hidden="1"/>
    </xf>
    <xf numFmtId="165" fontId="17" fillId="0" borderId="0" xfId="0" applyNumberFormat="1" applyFont="1" applyFill="1" applyAlignment="1" applyProtection="1">
      <alignment horizontal="left" vertical="center" wrapText="1"/>
      <protection hidden="1"/>
    </xf>
    <xf numFmtId="0" fontId="17" fillId="0" borderId="0" xfId="0" applyFont="1" applyFill="1" applyAlignment="1" applyProtection="1">
      <alignment horizontal="left" vertical="center" wrapText="1"/>
      <protection hidden="1"/>
    </xf>
    <xf numFmtId="165" fontId="17" fillId="0" borderId="0" xfId="0" applyNumberFormat="1" applyFont="1" applyProtection="1">
      <protection hidden="1"/>
    </xf>
    <xf numFmtId="165" fontId="15" fillId="0" borderId="0" xfId="0" applyNumberFormat="1" applyFont="1" applyProtection="1">
      <protection hidden="1"/>
    </xf>
    <xf numFmtId="0" fontId="23" fillId="0" borderId="0" xfId="0" applyFont="1" applyFill="1" applyAlignment="1" applyProtection="1">
      <alignment vertical="center"/>
      <protection hidden="1"/>
    </xf>
    <xf numFmtId="0" fontId="5" fillId="4" borderId="13" xfId="2" applyFont="1" applyFill="1" applyBorder="1" applyAlignment="1" applyProtection="1">
      <alignment horizontal="center" vertical="center" wrapText="1"/>
      <protection hidden="1"/>
    </xf>
    <xf numFmtId="0" fontId="5" fillId="4" borderId="5" xfId="2" applyFont="1" applyFill="1" applyBorder="1" applyAlignment="1" applyProtection="1">
      <alignment horizontal="center" vertical="center" wrapText="1"/>
      <protection hidden="1"/>
    </xf>
    <xf numFmtId="0" fontId="2" fillId="0" borderId="19" xfId="2" applyFont="1" applyFill="1" applyBorder="1" applyAlignment="1" applyProtection="1">
      <alignment horizontal="left" vertical="center" wrapText="1"/>
      <protection hidden="1"/>
    </xf>
    <xf numFmtId="0" fontId="2" fillId="0" borderId="19" xfId="2" applyFont="1" applyFill="1" applyBorder="1" applyAlignment="1" applyProtection="1">
      <alignment horizontal="center" vertical="center" wrapText="1"/>
      <protection hidden="1"/>
    </xf>
    <xf numFmtId="0" fontId="2" fillId="0" borderId="0" xfId="2" applyFont="1" applyFill="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6" fontId="2" fillId="0" borderId="0" xfId="2" applyNumberFormat="1" applyFont="1" applyFill="1" applyBorder="1" applyAlignment="1" applyProtection="1">
      <alignment horizontal="center" vertical="center" wrapText="1"/>
      <protection hidden="1"/>
    </xf>
    <xf numFmtId="0" fontId="2" fillId="0" borderId="0" xfId="4" applyFont="1" applyAlignment="1" applyProtection="1">
      <alignment vertical="center" wrapText="1"/>
      <protection hidden="1"/>
    </xf>
    <xf numFmtId="0" fontId="22" fillId="0" borderId="0" xfId="0" applyFont="1" applyAlignment="1" applyProtection="1">
      <alignment vertical="center"/>
      <protection hidden="1"/>
    </xf>
    <xf numFmtId="0" fontId="4" fillId="4" borderId="2" xfId="0" applyFont="1" applyFill="1" applyBorder="1" applyAlignment="1" applyProtection="1">
      <alignment horizontal="center" vertical="center" wrapText="1"/>
      <protection hidden="1"/>
    </xf>
    <xf numFmtId="0" fontId="11" fillId="0" borderId="0" xfId="4" applyFont="1" applyAlignment="1" applyProtection="1">
      <alignment vertical="center" wrapText="1"/>
      <protection hidden="1"/>
    </xf>
    <xf numFmtId="44" fontId="2" fillId="5" borderId="2" xfId="2" applyNumberFormat="1" applyFont="1" applyFill="1" applyBorder="1" applyAlignment="1" applyProtection="1">
      <alignment vertical="center" wrapText="1"/>
      <protection locked="0"/>
    </xf>
    <xf numFmtId="44" fontId="2" fillId="5" borderId="19" xfId="6" applyFont="1" applyFill="1" applyBorder="1" applyAlignment="1" applyProtection="1">
      <alignment horizontal="right" vertical="center" indent="1"/>
      <protection locked="0"/>
    </xf>
    <xf numFmtId="44" fontId="2" fillId="5" borderId="8" xfId="6" applyFont="1" applyFill="1" applyBorder="1" applyAlignment="1" applyProtection="1">
      <alignment vertical="center"/>
      <protection locked="0"/>
    </xf>
    <xf numFmtId="44" fontId="6" fillId="5" borderId="7" xfId="6" applyFont="1" applyFill="1" applyBorder="1" applyAlignment="1" applyProtection="1">
      <alignment vertical="center"/>
      <protection locked="0"/>
    </xf>
    <xf numFmtId="165" fontId="2" fillId="5" borderId="2" xfId="7" applyNumberFormat="1" applyFont="1" applyFill="1" applyBorder="1" applyAlignment="1" applyProtection="1">
      <alignment horizontal="center" vertical="center" wrapText="1"/>
      <protection locked="0"/>
    </xf>
    <xf numFmtId="165" fontId="2" fillId="6" borderId="3" xfId="2" applyNumberFormat="1" applyFont="1" applyFill="1" applyBorder="1" applyAlignment="1" applyProtection="1">
      <alignment vertical="center" wrapText="1"/>
      <protection hidden="1"/>
    </xf>
    <xf numFmtId="165" fontId="2" fillId="6" borderId="3" xfId="2" applyNumberFormat="1" applyFont="1" applyFill="1" applyBorder="1" applyAlignment="1" applyProtection="1">
      <alignment horizontal="left" vertical="center" wrapText="1" indent="3"/>
      <protection hidden="1"/>
    </xf>
    <xf numFmtId="44" fontId="2" fillId="5" borderId="30" xfId="0" applyNumberFormat="1" applyFont="1" applyFill="1" applyBorder="1" applyProtection="1">
      <protection locked="0"/>
    </xf>
    <xf numFmtId="0" fontId="5" fillId="4" borderId="32" xfId="2" applyFont="1" applyFill="1" applyBorder="1" applyAlignment="1" applyProtection="1">
      <alignment horizontal="center" vertical="center" wrapText="1"/>
      <protection hidden="1"/>
    </xf>
    <xf numFmtId="0" fontId="5" fillId="4" borderId="34" xfId="2" applyFont="1" applyFill="1" applyBorder="1" applyAlignment="1" applyProtection="1">
      <alignment horizontal="center" vertical="center" wrapText="1"/>
      <protection hidden="1"/>
    </xf>
    <xf numFmtId="44" fontId="2" fillId="0" borderId="35" xfId="2" applyNumberFormat="1" applyFont="1" applyFill="1" applyBorder="1" applyAlignment="1" applyProtection="1">
      <alignment vertical="center" wrapText="1"/>
      <protection hidden="1"/>
    </xf>
    <xf numFmtId="44" fontId="2" fillId="0" borderId="37" xfId="2" applyNumberFormat="1" applyFont="1" applyFill="1" applyBorder="1" applyAlignment="1" applyProtection="1">
      <alignment vertical="center" wrapText="1"/>
      <protection hidden="1"/>
    </xf>
    <xf numFmtId="165" fontId="2" fillId="5" borderId="38" xfId="7" applyNumberFormat="1" applyFont="1" applyFill="1" applyBorder="1" applyAlignment="1" applyProtection="1">
      <alignment horizontal="center" vertical="center" wrapText="1"/>
      <protection locked="0"/>
    </xf>
    <xf numFmtId="44" fontId="2" fillId="0" borderId="35" xfId="2" applyNumberFormat="1" applyFont="1" applyFill="1" applyBorder="1" applyAlignment="1" applyProtection="1">
      <alignment horizontal="right" vertical="center" wrapText="1"/>
      <protection hidden="1"/>
    </xf>
    <xf numFmtId="44" fontId="2" fillId="0" borderId="37" xfId="2" applyNumberFormat="1" applyFont="1" applyFill="1" applyBorder="1" applyAlignment="1" applyProtection="1">
      <alignment horizontal="right" vertical="center" wrapText="1"/>
      <protection hidden="1"/>
    </xf>
    <xf numFmtId="0" fontId="5" fillId="7" borderId="33" xfId="2" applyFont="1" applyFill="1" applyBorder="1" applyAlignment="1" applyProtection="1">
      <alignment horizontal="center" vertical="center" wrapText="1"/>
      <protection hidden="1"/>
    </xf>
    <xf numFmtId="10" fontId="2" fillId="0" borderId="36" xfId="7" applyNumberFormat="1" applyFont="1" applyFill="1" applyBorder="1" applyAlignment="1" applyProtection="1">
      <alignment horizontal="center" vertical="center" wrapText="1"/>
      <protection hidden="1"/>
    </xf>
    <xf numFmtId="10" fontId="2" fillId="0" borderId="36" xfId="2" applyNumberFormat="1" applyFont="1" applyFill="1" applyBorder="1" applyAlignment="1" applyProtection="1">
      <alignment horizontal="center" vertical="center" wrapText="1"/>
      <protection hidden="1"/>
    </xf>
    <xf numFmtId="10" fontId="2" fillId="0" borderId="39" xfId="7" applyNumberFormat="1" applyFont="1" applyFill="1" applyBorder="1" applyAlignment="1" applyProtection="1">
      <alignment horizontal="center" vertical="center" wrapText="1"/>
      <protection hidden="1"/>
    </xf>
    <xf numFmtId="44" fontId="2" fillId="5" borderId="2" xfId="6"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hidden="1"/>
    </xf>
    <xf numFmtId="165" fontId="5" fillId="7" borderId="3" xfId="2" applyNumberFormat="1" applyFont="1" applyFill="1" applyBorder="1" applyAlignment="1" applyProtection="1">
      <alignment horizontal="center" vertical="center" wrapText="1"/>
      <protection hidden="1"/>
    </xf>
    <xf numFmtId="44" fontId="2" fillId="5" borderId="6" xfId="2" applyNumberFormat="1" applyFont="1" applyFill="1" applyBorder="1" applyAlignment="1" applyProtection="1">
      <alignment vertical="center" wrapText="1"/>
      <protection locked="0"/>
    </xf>
    <xf numFmtId="0" fontId="5" fillId="7" borderId="6" xfId="2" applyFont="1" applyFill="1" applyBorder="1" applyAlignment="1" applyProtection="1">
      <alignment horizontal="center" vertical="center" wrapText="1"/>
      <protection hidden="1"/>
    </xf>
    <xf numFmtId="44" fontId="4" fillId="0" borderId="40" xfId="0" applyNumberFormat="1" applyFont="1" applyFill="1" applyBorder="1" applyAlignment="1" applyProtection="1">
      <alignment horizontal="left" vertical="center" wrapText="1"/>
      <protection hidden="1"/>
    </xf>
    <xf numFmtId="0" fontId="5" fillId="7" borderId="30" xfId="2" applyFont="1" applyFill="1" applyBorder="1" applyAlignment="1" applyProtection="1">
      <alignment horizontal="center" vertical="center" wrapText="1"/>
      <protection hidden="1"/>
    </xf>
    <xf numFmtId="0" fontId="5" fillId="7" borderId="3" xfId="2" applyFont="1" applyFill="1" applyBorder="1" applyAlignment="1" applyProtection="1">
      <alignment horizontal="center" vertical="center" wrapText="1"/>
      <protection hidden="1"/>
    </xf>
    <xf numFmtId="0" fontId="4" fillId="3" borderId="41" xfId="0" applyFont="1" applyFill="1" applyBorder="1" applyAlignment="1" applyProtection="1">
      <alignment horizontal="center" vertical="center" wrapText="1"/>
      <protection hidden="1"/>
    </xf>
    <xf numFmtId="0" fontId="4" fillId="7" borderId="41" xfId="0" applyFont="1" applyFill="1" applyBorder="1" applyAlignment="1" applyProtection="1">
      <alignment horizontal="center" vertical="center" wrapText="1"/>
      <protection hidden="1"/>
    </xf>
    <xf numFmtId="2" fontId="4" fillId="7" borderId="41" xfId="0" applyNumberFormat="1" applyFont="1" applyFill="1" applyBorder="1" applyAlignment="1" applyProtection="1">
      <alignment horizontal="center" vertical="center" wrapText="1"/>
      <protection hidden="1"/>
    </xf>
    <xf numFmtId="0" fontId="4" fillId="7" borderId="26" xfId="0" applyFont="1" applyFill="1" applyBorder="1" applyAlignment="1" applyProtection="1">
      <alignment horizontal="center" vertical="center" wrapText="1"/>
      <protection hidden="1"/>
    </xf>
    <xf numFmtId="0" fontId="4" fillId="7" borderId="20" xfId="0" applyFont="1" applyFill="1" applyBorder="1" applyAlignment="1" applyProtection="1">
      <alignment horizontal="center" vertical="center" wrapText="1"/>
      <protection hidden="1"/>
    </xf>
    <xf numFmtId="0" fontId="4" fillId="3" borderId="26" xfId="0" applyFont="1" applyFill="1" applyBorder="1" applyAlignment="1" applyProtection="1">
      <alignment horizontal="center" vertical="center" wrapText="1"/>
      <protection hidden="1"/>
    </xf>
    <xf numFmtId="0" fontId="2" fillId="0" borderId="19" xfId="0" applyFont="1" applyBorder="1" applyAlignment="1" applyProtection="1">
      <alignment horizontal="left" vertical="center" wrapText="1"/>
      <protection hidden="1"/>
    </xf>
    <xf numFmtId="0" fontId="2" fillId="0" borderId="19" xfId="0" applyFont="1" applyBorder="1" applyAlignment="1" applyProtection="1">
      <alignment horizontal="center" vertical="center" wrapText="1"/>
      <protection hidden="1"/>
    </xf>
    <xf numFmtId="44" fontId="2" fillId="5" borderId="19" xfId="6" applyFont="1" applyFill="1" applyBorder="1" applyAlignment="1" applyProtection="1">
      <alignment vertical="center"/>
      <protection locked="0"/>
    </xf>
    <xf numFmtId="0" fontId="4" fillId="3" borderId="45" xfId="0" applyFont="1" applyFill="1" applyBorder="1" applyAlignment="1" applyProtection="1">
      <alignment horizontal="center" vertical="center" wrapText="1"/>
      <protection hidden="1"/>
    </xf>
    <xf numFmtId="10" fontId="2" fillId="0" borderId="6" xfId="7" applyNumberFormat="1" applyFont="1" applyFill="1" applyBorder="1" applyAlignment="1" applyProtection="1">
      <alignment horizontal="center" vertical="center" wrapText="1"/>
      <protection hidden="1"/>
    </xf>
    <xf numFmtId="10" fontId="2" fillId="0" borderId="7" xfId="7" applyNumberFormat="1" applyFont="1" applyFill="1" applyBorder="1" applyAlignment="1" applyProtection="1">
      <alignment horizontal="center" vertical="center" wrapText="1"/>
      <protection hidden="1"/>
    </xf>
    <xf numFmtId="10" fontId="2" fillId="0" borderId="6" xfId="7" applyNumberFormat="1" applyFont="1" applyFill="1" applyBorder="1" applyAlignment="1" applyProtection="1">
      <alignment horizontal="center" vertical="center"/>
      <protection hidden="1"/>
    </xf>
    <xf numFmtId="10" fontId="2" fillId="0" borderId="7" xfId="7" applyNumberFormat="1" applyFont="1" applyFill="1" applyBorder="1" applyAlignment="1" applyProtection="1">
      <alignment horizontal="center" vertical="center"/>
      <protection hidden="1"/>
    </xf>
    <xf numFmtId="10" fontId="2" fillId="0" borderId="6" xfId="7" applyNumberFormat="1" applyFont="1" applyFill="1" applyBorder="1" applyAlignment="1" applyProtection="1">
      <alignment vertical="center"/>
      <protection hidden="1"/>
    </xf>
    <xf numFmtId="10" fontId="2" fillId="0" borderId="7" xfId="7" applyNumberFormat="1" applyFont="1" applyFill="1" applyBorder="1" applyAlignment="1" applyProtection="1">
      <alignment vertical="center"/>
      <protection hidden="1"/>
    </xf>
    <xf numFmtId="44" fontId="2" fillId="5" borderId="2" xfId="6" applyFont="1" applyFill="1" applyBorder="1" applyAlignment="1" applyProtection="1">
      <alignment horizontal="left" vertical="center" wrapText="1" indent="1"/>
      <protection locked="0"/>
    </xf>
    <xf numFmtId="44" fontId="4" fillId="5" borderId="7" xfId="6" applyFont="1" applyFill="1" applyBorder="1" applyAlignment="1" applyProtection="1">
      <alignment horizontal="left" vertical="center" wrapText="1"/>
      <protection locked="0"/>
    </xf>
    <xf numFmtId="44" fontId="4" fillId="5" borderId="7" xfId="0" applyNumberFormat="1" applyFont="1" applyFill="1" applyBorder="1" applyAlignment="1" applyProtection="1">
      <alignment horizontal="left" vertical="center" wrapText="1"/>
      <protection locked="0"/>
    </xf>
    <xf numFmtId="44" fontId="18" fillId="5" borderId="7" xfId="0" applyNumberFormat="1" applyFont="1" applyFill="1" applyBorder="1" applyProtection="1">
      <protection locked="0"/>
    </xf>
    <xf numFmtId="0" fontId="16" fillId="7" borderId="14" xfId="2" applyFont="1" applyFill="1" applyBorder="1" applyAlignment="1" applyProtection="1">
      <alignment horizontal="center" vertical="center" wrapText="1"/>
      <protection hidden="1"/>
    </xf>
    <xf numFmtId="0" fontId="16" fillId="7" borderId="6" xfId="2" applyFont="1" applyFill="1" applyBorder="1" applyAlignment="1" applyProtection="1">
      <alignment horizontal="center" vertical="center" wrapText="1"/>
      <protection hidden="1"/>
    </xf>
    <xf numFmtId="0" fontId="4" fillId="7" borderId="44" xfId="0" applyFont="1" applyFill="1" applyBorder="1" applyAlignment="1" applyProtection="1">
      <alignment horizontal="center" vertical="center" wrapText="1"/>
      <protection hidden="1"/>
    </xf>
    <xf numFmtId="0" fontId="5" fillId="7" borderId="14" xfId="2" applyFont="1" applyFill="1" applyBorder="1" applyAlignment="1" applyProtection="1">
      <alignment horizontal="center" vertical="center" wrapText="1"/>
      <protection hidden="1"/>
    </xf>
    <xf numFmtId="44" fontId="2" fillId="0" borderId="47" xfId="2" applyNumberFormat="1" applyFont="1" applyFill="1" applyBorder="1" applyAlignment="1" applyProtection="1">
      <alignment vertical="center" wrapText="1"/>
      <protection hidden="1"/>
    </xf>
    <xf numFmtId="10" fontId="2" fillId="0" borderId="48" xfId="2" applyNumberFormat="1" applyFont="1" applyFill="1" applyBorder="1" applyAlignment="1" applyProtection="1">
      <alignment horizontal="center" vertical="center" wrapText="1"/>
      <protection hidden="1"/>
    </xf>
    <xf numFmtId="165" fontId="2" fillId="5" borderId="49" xfId="7" applyNumberFormat="1"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hidden="1"/>
    </xf>
    <xf numFmtId="0" fontId="5" fillId="4" borderId="21" xfId="2" applyFont="1" applyFill="1" applyBorder="1" applyAlignment="1" applyProtection="1">
      <alignment horizontal="center" vertical="center" wrapText="1"/>
      <protection hidden="1"/>
    </xf>
    <xf numFmtId="165" fontId="5" fillId="4" borderId="20" xfId="2" applyNumberFormat="1" applyFont="1" applyFill="1" applyBorder="1" applyAlignment="1" applyProtection="1">
      <alignment horizontal="center" vertical="center" wrapText="1"/>
      <protection hidden="1"/>
    </xf>
    <xf numFmtId="165" fontId="4" fillId="4" borderId="2" xfId="0" applyNumberFormat="1" applyFont="1" applyFill="1" applyBorder="1" applyAlignment="1" applyProtection="1">
      <alignment horizontal="center" vertical="center" wrapText="1"/>
      <protection hidden="1"/>
    </xf>
    <xf numFmtId="0" fontId="5" fillId="4" borderId="28" xfId="2" applyFont="1" applyFill="1" applyBorder="1" applyAlignment="1" applyProtection="1">
      <alignment horizontal="center" vertical="center" wrapText="1"/>
      <protection hidden="1"/>
    </xf>
    <xf numFmtId="0" fontId="5" fillId="7" borderId="26" xfId="2" applyFont="1" applyFill="1" applyBorder="1" applyAlignment="1" applyProtection="1">
      <alignment horizontal="center" vertical="center" wrapText="1"/>
      <protection hidden="1"/>
    </xf>
    <xf numFmtId="10" fontId="2" fillId="0" borderId="39" xfId="2" applyNumberFormat="1" applyFont="1" applyFill="1" applyBorder="1" applyAlignment="1" applyProtection="1">
      <alignment horizontal="center" vertical="center" wrapText="1"/>
      <protection hidden="1"/>
    </xf>
    <xf numFmtId="10" fontId="2" fillId="0" borderId="52" xfId="2" applyNumberFormat="1" applyFont="1" applyFill="1" applyBorder="1" applyAlignment="1" applyProtection="1">
      <alignment horizontal="center" vertical="center" wrapText="1"/>
      <protection hidden="1"/>
    </xf>
    <xf numFmtId="165" fontId="2" fillId="5" borderId="5" xfId="7" applyNumberFormat="1" applyFont="1" applyFill="1" applyBorder="1" applyAlignment="1" applyProtection="1">
      <alignment horizontal="center" vertical="center" wrapText="1"/>
      <protection locked="0"/>
    </xf>
    <xf numFmtId="165" fontId="2" fillId="5" borderId="20" xfId="7" applyNumberFormat="1" applyFont="1" applyFill="1" applyBorder="1" applyAlignment="1" applyProtection="1">
      <alignment horizontal="center" vertical="center" wrapText="1"/>
      <protection locked="0"/>
    </xf>
    <xf numFmtId="0" fontId="4" fillId="3" borderId="23" xfId="0"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4" fillId="3" borderId="25"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right" vertical="center" wrapText="1"/>
      <protection hidden="1"/>
    </xf>
    <xf numFmtId="0" fontId="4" fillId="4" borderId="9" xfId="0" applyFont="1" applyFill="1" applyBorder="1" applyAlignment="1" applyProtection="1">
      <alignment horizontal="right" vertical="center" wrapText="1"/>
      <protection hidden="1"/>
    </xf>
    <xf numFmtId="0" fontId="4" fillId="4" borderId="4" xfId="0" applyFont="1" applyFill="1" applyBorder="1" applyAlignment="1" applyProtection="1">
      <alignment horizontal="right" vertical="center" wrapText="1"/>
      <protection hidden="1"/>
    </xf>
    <xf numFmtId="0" fontId="4" fillId="4" borderId="31" xfId="0" applyFont="1" applyFill="1" applyBorder="1" applyAlignment="1" applyProtection="1">
      <alignment horizontal="right" vertical="center" wrapText="1"/>
      <protection hidden="1"/>
    </xf>
    <xf numFmtId="0" fontId="6" fillId="5" borderId="0" xfId="0" applyFont="1" applyFill="1" applyAlignment="1" applyProtection="1">
      <alignment horizontal="center" vertical="center"/>
      <protection hidden="1"/>
    </xf>
    <xf numFmtId="165" fontId="2" fillId="5" borderId="50" xfId="7" applyNumberFormat="1" applyFont="1" applyFill="1" applyBorder="1" applyAlignment="1" applyProtection="1">
      <alignment horizontal="center" vertical="center" wrapText="1"/>
      <protection locked="0"/>
    </xf>
    <xf numFmtId="165" fontId="2" fillId="5" borderId="51" xfId="7"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right" vertical="center"/>
      <protection hidden="1"/>
    </xf>
    <xf numFmtId="0" fontId="4" fillId="4" borderId="9" xfId="0" applyFont="1" applyFill="1" applyBorder="1" applyAlignment="1" applyProtection="1">
      <alignment horizontal="right" vertical="center"/>
      <protection hidden="1"/>
    </xf>
    <xf numFmtId="0" fontId="4" fillId="4" borderId="10" xfId="0" applyFont="1" applyFill="1" applyBorder="1" applyAlignment="1" applyProtection="1">
      <alignment horizontal="right" vertical="center"/>
      <protection hidden="1"/>
    </xf>
    <xf numFmtId="0" fontId="4" fillId="4" borderId="10" xfId="0" applyFont="1" applyFill="1" applyBorder="1" applyAlignment="1" applyProtection="1">
      <alignment horizontal="right" vertical="center" wrapText="1"/>
      <protection hidden="1"/>
    </xf>
    <xf numFmtId="0" fontId="6" fillId="4" borderId="16"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wrapText="1"/>
      <protection hidden="1"/>
    </xf>
    <xf numFmtId="0" fontId="2" fillId="0" borderId="18" xfId="2" applyFont="1" applyFill="1" applyBorder="1" applyAlignment="1" applyProtection="1">
      <alignment horizontal="left" vertical="center" wrapText="1"/>
      <protection hidden="1"/>
    </xf>
    <xf numFmtId="0" fontId="2" fillId="0" borderId="10" xfId="2" applyFont="1" applyFill="1" applyBorder="1" applyAlignment="1" applyProtection="1">
      <alignment horizontal="left" vertical="center" wrapText="1"/>
      <protection hidden="1"/>
    </xf>
    <xf numFmtId="0" fontId="4" fillId="3" borderId="42" xfId="0"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18" xfId="0" applyFont="1" applyFill="1" applyBorder="1" applyAlignment="1" applyProtection="1">
      <alignment horizontal="left" vertical="center" wrapText="1"/>
      <protection hidden="1"/>
    </xf>
    <xf numFmtId="0" fontId="6" fillId="0" borderId="10" xfId="0" applyFont="1" applyBorder="1" applyAlignment="1" applyProtection="1">
      <alignment horizontal="left" vertical="center" wrapText="1"/>
      <protection hidden="1"/>
    </xf>
    <xf numFmtId="0" fontId="10" fillId="0" borderId="0" xfId="4" applyFont="1" applyAlignment="1" applyProtection="1">
      <alignment horizontal="left" vertical="center" wrapText="1"/>
      <protection hidden="1"/>
    </xf>
    <xf numFmtId="0" fontId="4" fillId="3" borderId="11" xfId="0" applyFont="1" applyFill="1" applyBorder="1" applyAlignment="1" applyProtection="1">
      <alignment horizontal="center" vertical="center" wrapText="1"/>
      <protection hidden="1"/>
    </xf>
    <xf numFmtId="0" fontId="4" fillId="3" borderId="43" xfId="0" applyFont="1" applyFill="1" applyBorder="1" applyAlignment="1" applyProtection="1">
      <alignment horizontal="center" vertical="center" wrapText="1"/>
      <protection hidden="1"/>
    </xf>
    <xf numFmtId="0" fontId="4" fillId="3" borderId="46"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cellXfs>
  <cellStyles count="8">
    <cellStyle name="Dane wyjściowe" xfId="1" builtinId="21"/>
    <cellStyle name="Dziesiętny" xfId="5" builtinId="3"/>
    <cellStyle name="Hiperłącze" xfId="4" builtinId="8"/>
    <cellStyle name="Normalny" xfId="0" builtinId="0"/>
    <cellStyle name="Normalny 4 2" xfId="2"/>
    <cellStyle name="Procentowy" xfId="7" builtinId="5"/>
    <cellStyle name="Procentowy 3" xfId="3"/>
    <cellStyle name="Walutowy"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0"/>
  <sheetViews>
    <sheetView topLeftCell="D1" zoomScaleNormal="100" zoomScalePageLayoutView="85" workbookViewId="0">
      <selection activeCell="N11" sqref="N11"/>
    </sheetView>
  </sheetViews>
  <sheetFormatPr defaultColWidth="8.85546875" defaultRowHeight="12.75" x14ac:dyDescent="0.2"/>
  <cols>
    <col min="1" max="1" width="6.7109375" style="31" customWidth="1"/>
    <col min="2" max="2" width="26.5703125" style="8" customWidth="1"/>
    <col min="3" max="3" width="28.42578125" style="8" customWidth="1"/>
    <col min="4" max="4" width="28.42578125" style="25" customWidth="1"/>
    <col min="5" max="40" width="17.42578125" style="8" customWidth="1"/>
    <col min="41" max="41" width="40.42578125" style="8" customWidth="1"/>
    <col min="42" max="42" width="8.85546875" style="8"/>
    <col min="43" max="43" width="17.42578125" style="8" bestFit="1" customWidth="1"/>
    <col min="44" max="44" width="14.28515625" style="8" bestFit="1" customWidth="1"/>
    <col min="45" max="16384" width="8.85546875" style="8"/>
  </cols>
  <sheetData>
    <row r="1" spans="1:41" ht="14.25" customHeight="1" x14ac:dyDescent="0.2">
      <c r="A1" s="6" t="s">
        <v>58</v>
      </c>
      <c r="B1" s="7"/>
      <c r="C1" s="7"/>
      <c r="D1" s="7"/>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1" ht="14.25" customHeight="1" thickBot="1" x14ac:dyDescent="0.25">
      <c r="A2" s="6" t="s">
        <v>3</v>
      </c>
      <c r="B2" s="10"/>
      <c r="C2" s="10"/>
      <c r="D2" s="10"/>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2"/>
    </row>
    <row r="3" spans="1:41" ht="14.25" customHeight="1" thickBot="1" x14ac:dyDescent="0.25">
      <c r="A3" s="163" t="s">
        <v>10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5"/>
    </row>
    <row r="4" spans="1:41" ht="17.25" customHeight="1" thickBot="1" x14ac:dyDescent="0.25">
      <c r="A4" s="70" t="s">
        <v>320</v>
      </c>
      <c r="B4" s="71" t="s">
        <v>29</v>
      </c>
      <c r="C4" s="71" t="s">
        <v>30</v>
      </c>
      <c r="D4" s="71" t="s">
        <v>31</v>
      </c>
      <c r="E4" s="126" t="s">
        <v>32</v>
      </c>
      <c r="F4" s="127" t="s">
        <v>33</v>
      </c>
      <c r="G4" s="126" t="s">
        <v>34</v>
      </c>
      <c r="H4" s="126" t="s">
        <v>35</v>
      </c>
      <c r="I4" s="127" t="s">
        <v>36</v>
      </c>
      <c r="J4" s="126" t="s">
        <v>37</v>
      </c>
      <c r="K4" s="126" t="s">
        <v>38</v>
      </c>
      <c r="L4" s="127" t="s">
        <v>39</v>
      </c>
      <c r="M4" s="126" t="s">
        <v>40</v>
      </c>
      <c r="N4" s="126" t="s">
        <v>41</v>
      </c>
      <c r="O4" s="127" t="s">
        <v>42</v>
      </c>
      <c r="P4" s="126" t="s">
        <v>43</v>
      </c>
      <c r="Q4" s="126" t="s">
        <v>44</v>
      </c>
      <c r="R4" s="127" t="s">
        <v>45</v>
      </c>
      <c r="S4" s="126" t="s">
        <v>46</v>
      </c>
      <c r="T4" s="126" t="s">
        <v>47</v>
      </c>
      <c r="U4" s="127" t="s">
        <v>48</v>
      </c>
      <c r="V4" s="126" t="s">
        <v>49</v>
      </c>
      <c r="W4" s="126" t="s">
        <v>50</v>
      </c>
      <c r="X4" s="127" t="s">
        <v>51</v>
      </c>
      <c r="Y4" s="126" t="s">
        <v>52</v>
      </c>
      <c r="Z4" s="126" t="s">
        <v>53</v>
      </c>
      <c r="AA4" s="127" t="s">
        <v>54</v>
      </c>
      <c r="AB4" s="126" t="s">
        <v>55</v>
      </c>
      <c r="AC4" s="126" t="s">
        <v>56</v>
      </c>
      <c r="AD4" s="127" t="s">
        <v>57</v>
      </c>
      <c r="AE4" s="126" t="s">
        <v>319</v>
      </c>
      <c r="AF4" s="126" t="s">
        <v>309</v>
      </c>
      <c r="AG4" s="127" t="s">
        <v>310</v>
      </c>
      <c r="AH4" s="126" t="s">
        <v>311</v>
      </c>
      <c r="AI4" s="126" t="s">
        <v>312</v>
      </c>
      <c r="AJ4" s="128" t="s">
        <v>313</v>
      </c>
      <c r="AK4" s="126" t="s">
        <v>314</v>
      </c>
      <c r="AL4" s="126" t="s">
        <v>315</v>
      </c>
      <c r="AM4" s="127" t="s">
        <v>316</v>
      </c>
      <c r="AN4" s="126" t="s">
        <v>317</v>
      </c>
      <c r="AO4" s="129" t="s">
        <v>318</v>
      </c>
    </row>
    <row r="5" spans="1:41" s="17" customFormat="1" ht="75" customHeight="1" x14ac:dyDescent="0.2">
      <c r="A5" s="13" t="s">
        <v>0</v>
      </c>
      <c r="B5" s="14" t="s">
        <v>1</v>
      </c>
      <c r="C5" s="14" t="s">
        <v>2</v>
      </c>
      <c r="D5" s="15" t="s">
        <v>191</v>
      </c>
      <c r="E5" s="107" t="s">
        <v>297</v>
      </c>
      <c r="F5" s="114" t="s">
        <v>285</v>
      </c>
      <c r="G5" s="108" t="s">
        <v>13</v>
      </c>
      <c r="H5" s="107" t="s">
        <v>298</v>
      </c>
      <c r="I5" s="114" t="s">
        <v>288</v>
      </c>
      <c r="J5" s="108" t="s">
        <v>14</v>
      </c>
      <c r="K5" s="107" t="s">
        <v>299</v>
      </c>
      <c r="L5" s="114" t="s">
        <v>289</v>
      </c>
      <c r="M5" s="108" t="s">
        <v>15</v>
      </c>
      <c r="N5" s="107" t="s">
        <v>300</v>
      </c>
      <c r="O5" s="114" t="s">
        <v>290</v>
      </c>
      <c r="P5" s="108" t="s">
        <v>16</v>
      </c>
      <c r="Q5" s="107" t="s">
        <v>301</v>
      </c>
      <c r="R5" s="114" t="s">
        <v>291</v>
      </c>
      <c r="S5" s="108" t="s">
        <v>17</v>
      </c>
      <c r="T5" s="107" t="s">
        <v>302</v>
      </c>
      <c r="U5" s="114" t="s">
        <v>292</v>
      </c>
      <c r="V5" s="108" t="s">
        <v>18</v>
      </c>
      <c r="W5" s="107" t="s">
        <v>303</v>
      </c>
      <c r="X5" s="114" t="s">
        <v>293</v>
      </c>
      <c r="Y5" s="108" t="s">
        <v>19</v>
      </c>
      <c r="Z5" s="107" t="s">
        <v>304</v>
      </c>
      <c r="AA5" s="114" t="s">
        <v>294</v>
      </c>
      <c r="AB5" s="108" t="s">
        <v>20</v>
      </c>
      <c r="AC5" s="107" t="s">
        <v>305</v>
      </c>
      <c r="AD5" s="114" t="s">
        <v>295</v>
      </c>
      <c r="AE5" s="108" t="s">
        <v>21</v>
      </c>
      <c r="AF5" s="107" t="s">
        <v>306</v>
      </c>
      <c r="AG5" s="114" t="s">
        <v>296</v>
      </c>
      <c r="AH5" s="108" t="s">
        <v>22</v>
      </c>
      <c r="AI5" s="107" t="s">
        <v>307</v>
      </c>
      <c r="AJ5" s="114" t="s">
        <v>287</v>
      </c>
      <c r="AK5" s="108" t="s">
        <v>23</v>
      </c>
      <c r="AL5" s="107" t="s">
        <v>308</v>
      </c>
      <c r="AM5" s="114" t="s">
        <v>286</v>
      </c>
      <c r="AN5" s="108" t="s">
        <v>24</v>
      </c>
      <c r="AO5" s="124" t="s">
        <v>321</v>
      </c>
    </row>
    <row r="6" spans="1:41" ht="15" customHeight="1" x14ac:dyDescent="0.2">
      <c r="A6" s="18">
        <v>1</v>
      </c>
      <c r="B6" s="19" t="s">
        <v>7</v>
      </c>
      <c r="C6" s="20" t="s">
        <v>8</v>
      </c>
      <c r="D6" s="104">
        <f>SUM(E6,H6,K6,N6,Q6,T6,W6,Z6,AC6,AF6,AI6,AL6)</f>
        <v>799500.00000000023</v>
      </c>
      <c r="E6" s="109">
        <v>8883.3333333333339</v>
      </c>
      <c r="F6" s="103"/>
      <c r="G6" s="115" t="str">
        <f t="shared" ref="G6:G14" si="0">IF(F6="","",((E6-F6)/E6))</f>
        <v/>
      </c>
      <c r="H6" s="109">
        <v>8883.3333333333339</v>
      </c>
      <c r="I6" s="103"/>
      <c r="J6" s="115" t="str">
        <f>IF(I6="","",((H6-I6)/H6))</f>
        <v/>
      </c>
      <c r="K6" s="109">
        <v>8883.3333333333339</v>
      </c>
      <c r="L6" s="103"/>
      <c r="M6" s="116" t="str">
        <f t="shared" ref="M6:M7" si="1">IF(L6="","",((K6-L6)/K6))</f>
        <v/>
      </c>
      <c r="N6" s="109">
        <v>8883.3333333333339</v>
      </c>
      <c r="O6" s="103"/>
      <c r="P6" s="116" t="str">
        <f t="shared" ref="P6:P14" si="2">IF(O6="","",((N6-O6)/N6))</f>
        <v/>
      </c>
      <c r="Q6" s="109">
        <v>8883.3333333333339</v>
      </c>
      <c r="R6" s="103"/>
      <c r="S6" s="151" t="str">
        <f t="shared" ref="S6:S14" si="3">IF(R6="","",((Q6-R6)/Q6))</f>
        <v/>
      </c>
      <c r="T6" s="112">
        <v>276750</v>
      </c>
      <c r="U6" s="103"/>
      <c r="V6" s="151" t="str">
        <f>IF(U6="","",((T6-U6)/T6))</f>
        <v/>
      </c>
      <c r="W6" s="109">
        <v>221400</v>
      </c>
      <c r="X6" s="103"/>
      <c r="Y6" s="115" t="str">
        <f>IF(X6="","",((W6-X6)/W6))</f>
        <v/>
      </c>
      <c r="Z6" s="109">
        <v>221400</v>
      </c>
      <c r="AA6" s="103"/>
      <c r="AB6" s="115" t="str">
        <f>IF(AA6="","",((Z6-AA6)/Z6))</f>
        <v/>
      </c>
      <c r="AC6" s="109">
        <v>8883.3333333333339</v>
      </c>
      <c r="AD6" s="103"/>
      <c r="AE6" s="116" t="str">
        <f>IF(AD6="","",((AC6-AD6)/AC6))</f>
        <v/>
      </c>
      <c r="AF6" s="109">
        <v>8883.3333333333339</v>
      </c>
      <c r="AG6" s="103"/>
      <c r="AH6" s="116" t="str">
        <f t="shared" ref="AH6:AH14" si="4">IF(AG6="","",((AF6-AG6)/AF6))</f>
        <v/>
      </c>
      <c r="AI6" s="109">
        <v>8883.3333333333339</v>
      </c>
      <c r="AJ6" s="103"/>
      <c r="AK6" s="116" t="str">
        <f t="shared" ref="AK6:AK14" si="5">IF(AJ6="","",((AI6-AJ6)/AI6))</f>
        <v/>
      </c>
      <c r="AL6" s="109">
        <v>8883.3333333333339</v>
      </c>
      <c r="AM6" s="103"/>
      <c r="AN6" s="116" t="str">
        <f t="shared" ref="AN6:AN14" si="6">IF(AM6="","",((AL6-AM6)/AL6))</f>
        <v/>
      </c>
      <c r="AO6" s="106"/>
    </row>
    <row r="7" spans="1:41" ht="15" customHeight="1" x14ac:dyDescent="0.2">
      <c r="A7" s="18">
        <v>2</v>
      </c>
      <c r="B7" s="19" t="s">
        <v>7</v>
      </c>
      <c r="C7" s="20" t="s">
        <v>11</v>
      </c>
      <c r="D7" s="104">
        <f t="shared" ref="D7:D13" si="7">SUM(E7,H7,K7,N7,Q7,T7,W7,Z7,AC7,AF7,AI7,AL7)</f>
        <v>123000.00000000003</v>
      </c>
      <c r="E7" s="109">
        <v>1118.1818181818182</v>
      </c>
      <c r="F7" s="103"/>
      <c r="G7" s="115" t="str">
        <f t="shared" si="0"/>
        <v/>
      </c>
      <c r="H7" s="109">
        <v>1118.1818181818182</v>
      </c>
      <c r="I7" s="103"/>
      <c r="J7" s="115" t="str">
        <f t="shared" ref="J7:J14" si="8">IF(I7="","",((H7-I7)/H7))</f>
        <v/>
      </c>
      <c r="K7" s="109">
        <v>1118.1818181818182</v>
      </c>
      <c r="L7" s="103"/>
      <c r="M7" s="116" t="str">
        <f t="shared" si="1"/>
        <v/>
      </c>
      <c r="N7" s="109">
        <v>1118.1818181818182</v>
      </c>
      <c r="O7" s="103"/>
      <c r="P7" s="116" t="str">
        <f t="shared" si="2"/>
        <v/>
      </c>
      <c r="Q7" s="109">
        <v>1118.1818181818182</v>
      </c>
      <c r="R7" s="103"/>
      <c r="S7" s="151" t="str">
        <f t="shared" si="3"/>
        <v/>
      </c>
      <c r="T7" s="112">
        <v>110700</v>
      </c>
      <c r="U7" s="103"/>
      <c r="V7" s="151" t="str">
        <f t="shared" ref="V7" si="9">IF(U7="","",((T7-U7)/T7))</f>
        <v/>
      </c>
      <c r="W7" s="109">
        <v>1118.1818181818182</v>
      </c>
      <c r="X7" s="103"/>
      <c r="Y7" s="115" t="str">
        <f t="shared" ref="Y7:Y14" si="10">IF(X7="","",((W7-X7)/W7))</f>
        <v/>
      </c>
      <c r="Z7" s="109">
        <v>1118.1818181818182</v>
      </c>
      <c r="AA7" s="103"/>
      <c r="AB7" s="115" t="str">
        <f t="shared" ref="AB7:AB14" si="11">IF(AA7="","",((Z7-AA7)/Z7))</f>
        <v/>
      </c>
      <c r="AC7" s="109">
        <v>1118.1818181818182</v>
      </c>
      <c r="AD7" s="103"/>
      <c r="AE7" s="116" t="str">
        <f>IF(AD7="","",((AC7-AD7)/AC7))</f>
        <v/>
      </c>
      <c r="AF7" s="109">
        <v>1118.1818181818182</v>
      </c>
      <c r="AG7" s="103"/>
      <c r="AH7" s="116" t="str">
        <f t="shared" si="4"/>
        <v/>
      </c>
      <c r="AI7" s="109">
        <v>1118.1818181818182</v>
      </c>
      <c r="AJ7" s="103"/>
      <c r="AK7" s="116" t="str">
        <f t="shared" si="5"/>
        <v/>
      </c>
      <c r="AL7" s="109">
        <v>1118.1818181818182</v>
      </c>
      <c r="AM7" s="103"/>
      <c r="AN7" s="116" t="str">
        <f t="shared" si="6"/>
        <v/>
      </c>
      <c r="AO7" s="106"/>
    </row>
    <row r="8" spans="1:41" ht="15" customHeight="1" thickBot="1" x14ac:dyDescent="0.25">
      <c r="A8" s="18">
        <v>3</v>
      </c>
      <c r="B8" s="19" t="s">
        <v>59</v>
      </c>
      <c r="C8" s="20" t="s">
        <v>60</v>
      </c>
      <c r="D8" s="104">
        <f>SUM(E8,H8,K8,N8,Q8,T8,W8,Z8,AC8,AF8,AI8,AL8)</f>
        <v>221400</v>
      </c>
      <c r="E8" s="109">
        <v>44280</v>
      </c>
      <c r="F8" s="103"/>
      <c r="G8" s="115" t="str">
        <f t="shared" si="0"/>
        <v/>
      </c>
      <c r="H8" s="109">
        <v>5535</v>
      </c>
      <c r="I8" s="103"/>
      <c r="J8" s="115" t="str">
        <f t="shared" si="8"/>
        <v/>
      </c>
      <c r="K8" s="109">
        <v>11070</v>
      </c>
      <c r="L8" s="103"/>
      <c r="M8" s="116" t="str">
        <f>IF(L8="","",((K8-L8)/K8))</f>
        <v/>
      </c>
      <c r="N8" s="109">
        <v>5535</v>
      </c>
      <c r="O8" s="103"/>
      <c r="P8" s="116" t="str">
        <f t="shared" si="2"/>
        <v/>
      </c>
      <c r="Q8" s="109">
        <v>5535</v>
      </c>
      <c r="R8" s="161"/>
      <c r="S8" s="151" t="str">
        <f t="shared" si="3"/>
        <v/>
      </c>
      <c r="T8" s="112">
        <v>44280</v>
      </c>
      <c r="U8" s="103"/>
      <c r="V8" s="115" t="str">
        <f t="shared" ref="V8:V14" si="12">IF(U8="","",((T8-U8)/T8))</f>
        <v/>
      </c>
      <c r="W8" s="109">
        <v>22140</v>
      </c>
      <c r="X8" s="103"/>
      <c r="Y8" s="115" t="str">
        <f t="shared" si="10"/>
        <v/>
      </c>
      <c r="Z8" s="109">
        <v>22140</v>
      </c>
      <c r="AA8" s="103"/>
      <c r="AB8" s="115" t="str">
        <f t="shared" si="11"/>
        <v/>
      </c>
      <c r="AC8" s="109">
        <v>22140</v>
      </c>
      <c r="AD8" s="103"/>
      <c r="AE8" s="116" t="str">
        <f>IF(AD8="","",((AC8-AD8)/AC8))</f>
        <v/>
      </c>
      <c r="AF8" s="109">
        <v>22140</v>
      </c>
      <c r="AG8" s="103"/>
      <c r="AH8" s="116" t="str">
        <f t="shared" si="4"/>
        <v/>
      </c>
      <c r="AI8" s="109">
        <v>5535</v>
      </c>
      <c r="AJ8" s="103"/>
      <c r="AK8" s="116" t="str">
        <f t="shared" si="5"/>
        <v/>
      </c>
      <c r="AL8" s="109">
        <v>11070</v>
      </c>
      <c r="AM8" s="103"/>
      <c r="AN8" s="116" t="str">
        <f>IF(AM8="","",((AL8-AM8)/AL8))</f>
        <v/>
      </c>
      <c r="AO8" s="106"/>
    </row>
    <row r="9" spans="1:41" ht="15" customHeight="1" thickBot="1" x14ac:dyDescent="0.25">
      <c r="A9" s="18">
        <v>4</v>
      </c>
      <c r="B9" s="19" t="s">
        <v>61</v>
      </c>
      <c r="C9" s="20" t="s">
        <v>4</v>
      </c>
      <c r="D9" s="104">
        <f t="shared" si="7"/>
        <v>1466775</v>
      </c>
      <c r="E9" s="109">
        <v>16297.5</v>
      </c>
      <c r="F9" s="103"/>
      <c r="G9" s="115" t="str">
        <f t="shared" si="0"/>
        <v/>
      </c>
      <c r="H9" s="109">
        <v>16297.5</v>
      </c>
      <c r="I9" s="103"/>
      <c r="J9" s="115" t="str">
        <f t="shared" si="8"/>
        <v/>
      </c>
      <c r="K9" s="109">
        <v>16297.5</v>
      </c>
      <c r="L9" s="103"/>
      <c r="M9" s="116" t="str">
        <f t="shared" ref="M9:M14" si="13">IF(L9="","",((K9-L9)/K9))</f>
        <v/>
      </c>
      <c r="N9" s="109">
        <v>16297.5</v>
      </c>
      <c r="O9" s="103"/>
      <c r="P9" s="116" t="str">
        <f t="shared" si="2"/>
        <v/>
      </c>
      <c r="Q9" s="150">
        <v>24907.5</v>
      </c>
      <c r="R9" s="152"/>
      <c r="S9" s="151" t="str">
        <f>IF(R9="","",((Q9-R9)/Q9))</f>
        <v/>
      </c>
      <c r="T9" s="112">
        <v>464940</v>
      </c>
      <c r="U9" s="152"/>
      <c r="V9" s="115" t="str">
        <f t="shared" si="12"/>
        <v/>
      </c>
      <c r="W9" s="109">
        <v>16297.5</v>
      </c>
      <c r="X9" s="103"/>
      <c r="Y9" s="115" t="str">
        <f t="shared" si="10"/>
        <v/>
      </c>
      <c r="Z9" s="109">
        <v>830250</v>
      </c>
      <c r="AA9" s="152"/>
      <c r="AB9" s="115" t="str">
        <f t="shared" si="11"/>
        <v/>
      </c>
      <c r="AC9" s="109">
        <v>16297.5</v>
      </c>
      <c r="AD9" s="103"/>
      <c r="AE9" s="116" t="str">
        <f t="shared" ref="AE9:AE14" si="14">IF(AD9="","",((AC9-AD9)/AC9))</f>
        <v/>
      </c>
      <c r="AF9" s="109">
        <v>16297.5</v>
      </c>
      <c r="AG9" s="103"/>
      <c r="AH9" s="116" t="str">
        <f t="shared" si="4"/>
        <v/>
      </c>
      <c r="AI9" s="109">
        <v>16297.5</v>
      </c>
      <c r="AJ9" s="103"/>
      <c r="AK9" s="116" t="str">
        <f t="shared" si="5"/>
        <v/>
      </c>
      <c r="AL9" s="109">
        <v>16297.5</v>
      </c>
      <c r="AM9" s="103"/>
      <c r="AN9" s="116" t="str">
        <f t="shared" si="6"/>
        <v/>
      </c>
      <c r="AO9" s="106"/>
    </row>
    <row r="10" spans="1:41" ht="15" customHeight="1" x14ac:dyDescent="0.2">
      <c r="A10" s="18">
        <v>5</v>
      </c>
      <c r="B10" s="21" t="s">
        <v>61</v>
      </c>
      <c r="C10" s="20" t="s">
        <v>5</v>
      </c>
      <c r="D10" s="104">
        <f t="shared" si="7"/>
        <v>291510.00000000006</v>
      </c>
      <c r="E10" s="109">
        <v>22140</v>
      </c>
      <c r="F10" s="103"/>
      <c r="G10" s="115" t="str">
        <f t="shared" si="0"/>
        <v/>
      </c>
      <c r="H10" s="109">
        <v>5830.2</v>
      </c>
      <c r="I10" s="103"/>
      <c r="J10" s="115" t="str">
        <f t="shared" si="8"/>
        <v/>
      </c>
      <c r="K10" s="109">
        <v>22140</v>
      </c>
      <c r="L10" s="103"/>
      <c r="M10" s="116" t="str">
        <f t="shared" si="13"/>
        <v/>
      </c>
      <c r="N10" s="109">
        <v>40959</v>
      </c>
      <c r="O10" s="103"/>
      <c r="P10" s="116" t="str">
        <f>IF(O10="","",((N10-O10)/N10))</f>
        <v/>
      </c>
      <c r="Q10" s="109">
        <v>5830.2</v>
      </c>
      <c r="R10" s="162"/>
      <c r="S10" s="151" t="str">
        <f t="shared" si="3"/>
        <v/>
      </c>
      <c r="T10" s="112">
        <v>77490</v>
      </c>
      <c r="U10" s="103"/>
      <c r="V10" s="115" t="str">
        <f t="shared" si="12"/>
        <v/>
      </c>
      <c r="W10" s="109">
        <v>5830.2</v>
      </c>
      <c r="X10" s="103"/>
      <c r="Y10" s="115" t="str">
        <f t="shared" si="10"/>
        <v/>
      </c>
      <c r="Z10" s="109">
        <v>5830.2</v>
      </c>
      <c r="AA10" s="103"/>
      <c r="AB10" s="115" t="str">
        <f t="shared" si="11"/>
        <v/>
      </c>
      <c r="AC10" s="109">
        <v>44280</v>
      </c>
      <c r="AD10" s="103"/>
      <c r="AE10" s="116" t="str">
        <f t="shared" si="14"/>
        <v/>
      </c>
      <c r="AF10" s="109">
        <v>44280</v>
      </c>
      <c r="AG10" s="103"/>
      <c r="AH10" s="116" t="str">
        <f t="shared" si="4"/>
        <v/>
      </c>
      <c r="AI10" s="109">
        <v>5830.2</v>
      </c>
      <c r="AJ10" s="103"/>
      <c r="AK10" s="116" t="str">
        <f t="shared" si="5"/>
        <v/>
      </c>
      <c r="AL10" s="109">
        <v>11070</v>
      </c>
      <c r="AM10" s="103"/>
      <c r="AN10" s="116" t="str">
        <f t="shared" si="6"/>
        <v/>
      </c>
      <c r="AO10" s="106"/>
    </row>
    <row r="11" spans="1:41" ht="15" customHeight="1" x14ac:dyDescent="0.2">
      <c r="A11" s="18">
        <v>6</v>
      </c>
      <c r="B11" s="21" t="s">
        <v>61</v>
      </c>
      <c r="C11" s="20" t="s">
        <v>222</v>
      </c>
      <c r="D11" s="104">
        <f t="shared" si="7"/>
        <v>721395</v>
      </c>
      <c r="E11" s="109">
        <v>8015.5</v>
      </c>
      <c r="F11" s="103"/>
      <c r="G11" s="115" t="str">
        <f t="shared" si="0"/>
        <v/>
      </c>
      <c r="H11" s="109">
        <v>8015.5</v>
      </c>
      <c r="I11" s="103"/>
      <c r="J11" s="115" t="str">
        <f t="shared" si="8"/>
        <v/>
      </c>
      <c r="K11" s="109">
        <v>8015.5</v>
      </c>
      <c r="L11" s="103"/>
      <c r="M11" s="116" t="str">
        <f t="shared" si="13"/>
        <v/>
      </c>
      <c r="N11" s="109">
        <v>8015.5</v>
      </c>
      <c r="O11" s="103"/>
      <c r="P11" s="116" t="str">
        <f t="shared" si="2"/>
        <v/>
      </c>
      <c r="Q11" s="109">
        <v>29335.5</v>
      </c>
      <c r="R11" s="103"/>
      <c r="S11" s="151" t="str">
        <f t="shared" si="3"/>
        <v/>
      </c>
      <c r="T11" s="112">
        <v>166050</v>
      </c>
      <c r="U11" s="103"/>
      <c r="V11" s="115" t="str">
        <f t="shared" si="12"/>
        <v/>
      </c>
      <c r="W11" s="109">
        <v>8015.5</v>
      </c>
      <c r="X11" s="103"/>
      <c r="Y11" s="115" t="str">
        <f t="shared" si="10"/>
        <v/>
      </c>
      <c r="Z11" s="109">
        <v>453870</v>
      </c>
      <c r="AA11" s="103"/>
      <c r="AB11" s="115" t="str">
        <f t="shared" si="11"/>
        <v/>
      </c>
      <c r="AC11" s="109">
        <v>8015.5</v>
      </c>
      <c r="AD11" s="103"/>
      <c r="AE11" s="116" t="str">
        <f t="shared" si="14"/>
        <v/>
      </c>
      <c r="AF11" s="109">
        <v>8015.5</v>
      </c>
      <c r="AG11" s="103"/>
      <c r="AH11" s="116" t="str">
        <f t="shared" si="4"/>
        <v/>
      </c>
      <c r="AI11" s="109">
        <v>8015.5</v>
      </c>
      <c r="AJ11" s="103"/>
      <c r="AK11" s="116" t="str">
        <f t="shared" si="5"/>
        <v/>
      </c>
      <c r="AL11" s="109">
        <v>8015.5</v>
      </c>
      <c r="AM11" s="103"/>
      <c r="AN11" s="116" t="str">
        <f t="shared" si="6"/>
        <v/>
      </c>
      <c r="AO11" s="106"/>
    </row>
    <row r="12" spans="1:41" ht="15" customHeight="1" x14ac:dyDescent="0.2">
      <c r="A12" s="18">
        <v>7</v>
      </c>
      <c r="B12" s="21" t="s">
        <v>62</v>
      </c>
      <c r="C12" s="20" t="s">
        <v>63</v>
      </c>
      <c r="D12" s="104">
        <f t="shared" si="7"/>
        <v>799500.00000000023</v>
      </c>
      <c r="E12" s="109">
        <v>8883.3333333333339</v>
      </c>
      <c r="F12" s="103"/>
      <c r="G12" s="115" t="str">
        <f t="shared" si="0"/>
        <v/>
      </c>
      <c r="H12" s="109">
        <v>8883.3333333333339</v>
      </c>
      <c r="I12" s="103"/>
      <c r="J12" s="115" t="str">
        <f t="shared" si="8"/>
        <v/>
      </c>
      <c r="K12" s="109">
        <v>8883.3333333333339</v>
      </c>
      <c r="L12" s="103"/>
      <c r="M12" s="116" t="str">
        <f t="shared" si="13"/>
        <v/>
      </c>
      <c r="N12" s="109">
        <v>8883.3333333333339</v>
      </c>
      <c r="O12" s="103"/>
      <c r="P12" s="116" t="str">
        <f t="shared" si="2"/>
        <v/>
      </c>
      <c r="Q12" s="109">
        <v>8883.3333333333339</v>
      </c>
      <c r="R12" s="103"/>
      <c r="S12" s="151" t="str">
        <f t="shared" si="3"/>
        <v/>
      </c>
      <c r="T12" s="112">
        <v>276750</v>
      </c>
      <c r="U12" s="103"/>
      <c r="V12" s="115" t="str">
        <f t="shared" si="12"/>
        <v/>
      </c>
      <c r="W12" s="109">
        <v>221400</v>
      </c>
      <c r="X12" s="103"/>
      <c r="Y12" s="115" t="str">
        <f t="shared" si="10"/>
        <v/>
      </c>
      <c r="Z12" s="109">
        <v>221400</v>
      </c>
      <c r="AA12" s="103"/>
      <c r="AB12" s="115" t="str">
        <f t="shared" si="11"/>
        <v/>
      </c>
      <c r="AC12" s="109">
        <v>8883.3333333333339</v>
      </c>
      <c r="AD12" s="103"/>
      <c r="AE12" s="116" t="str">
        <f t="shared" si="14"/>
        <v/>
      </c>
      <c r="AF12" s="109">
        <v>8883.3333333333339</v>
      </c>
      <c r="AG12" s="103"/>
      <c r="AH12" s="116" t="str">
        <f t="shared" si="4"/>
        <v/>
      </c>
      <c r="AI12" s="109">
        <v>8883.3333333333339</v>
      </c>
      <c r="AJ12" s="103"/>
      <c r="AK12" s="116" t="str">
        <f t="shared" si="5"/>
        <v/>
      </c>
      <c r="AL12" s="109">
        <v>8883.3333333333339</v>
      </c>
      <c r="AM12" s="103"/>
      <c r="AN12" s="116" t="str">
        <f t="shared" si="6"/>
        <v/>
      </c>
      <c r="AO12" s="106"/>
    </row>
    <row r="13" spans="1:41" ht="15" customHeight="1" x14ac:dyDescent="0.2">
      <c r="A13" s="18">
        <v>8</v>
      </c>
      <c r="B13" s="21" t="s">
        <v>62</v>
      </c>
      <c r="C13" s="20" t="s">
        <v>12</v>
      </c>
      <c r="D13" s="104">
        <f t="shared" si="7"/>
        <v>123000.00000000003</v>
      </c>
      <c r="E13" s="109">
        <v>1118.1818181818182</v>
      </c>
      <c r="F13" s="103"/>
      <c r="G13" s="115" t="str">
        <f t="shared" si="0"/>
        <v/>
      </c>
      <c r="H13" s="109">
        <v>1118.1818181818182</v>
      </c>
      <c r="I13" s="103"/>
      <c r="J13" s="115" t="str">
        <f t="shared" si="8"/>
        <v/>
      </c>
      <c r="K13" s="109">
        <v>1118.1818181818182</v>
      </c>
      <c r="L13" s="103"/>
      <c r="M13" s="116" t="str">
        <f t="shared" si="13"/>
        <v/>
      </c>
      <c r="N13" s="109">
        <v>1118.1818181818182</v>
      </c>
      <c r="O13" s="103"/>
      <c r="P13" s="116" t="str">
        <f t="shared" si="2"/>
        <v/>
      </c>
      <c r="Q13" s="109">
        <v>1118.1818181818182</v>
      </c>
      <c r="R13" s="103"/>
      <c r="S13" s="151" t="str">
        <f t="shared" si="3"/>
        <v/>
      </c>
      <c r="T13" s="112">
        <v>110700</v>
      </c>
      <c r="U13" s="103"/>
      <c r="V13" s="115" t="str">
        <f t="shared" si="12"/>
        <v/>
      </c>
      <c r="W13" s="109">
        <v>1118.1818181818182</v>
      </c>
      <c r="X13" s="103"/>
      <c r="Y13" s="115" t="str">
        <f t="shared" si="10"/>
        <v/>
      </c>
      <c r="Z13" s="109">
        <v>1118.1818181818182</v>
      </c>
      <c r="AA13" s="103"/>
      <c r="AB13" s="115" t="str">
        <f t="shared" si="11"/>
        <v/>
      </c>
      <c r="AC13" s="109">
        <v>1118.1818181818182</v>
      </c>
      <c r="AD13" s="103"/>
      <c r="AE13" s="116" t="str">
        <f t="shared" si="14"/>
        <v/>
      </c>
      <c r="AF13" s="109">
        <v>1118.1818181818182</v>
      </c>
      <c r="AG13" s="103"/>
      <c r="AH13" s="116" t="str">
        <f t="shared" si="4"/>
        <v/>
      </c>
      <c r="AI13" s="109">
        <v>1118.1818181818182</v>
      </c>
      <c r="AJ13" s="103"/>
      <c r="AK13" s="116" t="str">
        <f t="shared" si="5"/>
        <v/>
      </c>
      <c r="AL13" s="109">
        <v>1118.1818181818182</v>
      </c>
      <c r="AM13" s="103"/>
      <c r="AN13" s="116" t="str">
        <f t="shared" si="6"/>
        <v/>
      </c>
      <c r="AO13" s="106"/>
    </row>
    <row r="14" spans="1:41" ht="15" customHeight="1" thickBot="1" x14ac:dyDescent="0.25">
      <c r="A14" s="18">
        <v>9</v>
      </c>
      <c r="B14" s="21" t="s">
        <v>27</v>
      </c>
      <c r="C14" s="20"/>
      <c r="D14" s="105">
        <f>SUM(E14,H14,K14,N14,Q14,T14,W14,Z14,AC14,AF14,AI14,AL14)</f>
        <v>61500.000000000015</v>
      </c>
      <c r="E14" s="110">
        <v>559.09090909090912</v>
      </c>
      <c r="F14" s="111"/>
      <c r="G14" s="117" t="str">
        <f t="shared" si="0"/>
        <v/>
      </c>
      <c r="H14" s="110">
        <v>559.09090909090912</v>
      </c>
      <c r="I14" s="111"/>
      <c r="J14" s="117" t="str">
        <f t="shared" si="8"/>
        <v/>
      </c>
      <c r="K14" s="110">
        <v>559.09090909090912</v>
      </c>
      <c r="L14" s="111"/>
      <c r="M14" s="159" t="str">
        <f t="shared" si="13"/>
        <v/>
      </c>
      <c r="N14" s="110">
        <v>559.09090909090912</v>
      </c>
      <c r="O14" s="111"/>
      <c r="P14" s="159" t="str">
        <f t="shared" si="2"/>
        <v/>
      </c>
      <c r="Q14" s="110">
        <v>559.09090909090912</v>
      </c>
      <c r="R14" s="111"/>
      <c r="S14" s="160" t="str">
        <f t="shared" si="3"/>
        <v/>
      </c>
      <c r="T14" s="113">
        <v>55350</v>
      </c>
      <c r="U14" s="111"/>
      <c r="V14" s="117" t="str">
        <f t="shared" si="12"/>
        <v/>
      </c>
      <c r="W14" s="110">
        <v>559.09090909090912</v>
      </c>
      <c r="X14" s="111"/>
      <c r="Y14" s="117" t="str">
        <f t="shared" si="10"/>
        <v/>
      </c>
      <c r="Z14" s="110">
        <v>559.09090909090912</v>
      </c>
      <c r="AA14" s="111"/>
      <c r="AB14" s="117" t="str">
        <f t="shared" si="11"/>
        <v/>
      </c>
      <c r="AC14" s="110">
        <v>559.09090909090912</v>
      </c>
      <c r="AD14" s="111"/>
      <c r="AE14" s="159" t="str">
        <f t="shared" si="14"/>
        <v/>
      </c>
      <c r="AF14" s="110">
        <v>559.09090909090912</v>
      </c>
      <c r="AG14" s="111"/>
      <c r="AH14" s="159" t="str">
        <f t="shared" si="4"/>
        <v/>
      </c>
      <c r="AI14" s="110">
        <v>559.09090909090912</v>
      </c>
      <c r="AJ14" s="111"/>
      <c r="AK14" s="159" t="str">
        <f t="shared" si="5"/>
        <v/>
      </c>
      <c r="AL14" s="110">
        <v>559.09090909090912</v>
      </c>
      <c r="AM14" s="111"/>
      <c r="AN14" s="159" t="str">
        <f t="shared" si="6"/>
        <v/>
      </c>
      <c r="AO14" s="106"/>
    </row>
    <row r="15" spans="1:41" ht="15" customHeight="1" thickBot="1" x14ac:dyDescent="0.25">
      <c r="A15" s="18"/>
      <c r="B15" s="166" t="s">
        <v>28</v>
      </c>
      <c r="C15" s="167"/>
      <c r="D15" s="167"/>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9"/>
      <c r="AO15" s="144"/>
    </row>
    <row r="16" spans="1:41" ht="15" customHeight="1" x14ac:dyDescent="0.2">
      <c r="A16" s="22"/>
      <c r="B16" s="23"/>
      <c r="C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row>
    <row r="17" spans="1:41" ht="15" customHeight="1" x14ac:dyDescent="0.2">
      <c r="A17" s="22"/>
      <c r="B17" s="170" t="s">
        <v>26</v>
      </c>
      <c r="C17" s="170"/>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row>
    <row r="18" spans="1:41" ht="15" customHeight="1" thickBot="1" x14ac:dyDescent="0.25">
      <c r="E18" s="33"/>
    </row>
    <row r="19" spans="1:41" ht="15" customHeight="1" thickBot="1" x14ac:dyDescent="0.25">
      <c r="A19" s="22"/>
      <c r="B19" s="171" t="s">
        <v>330</v>
      </c>
      <c r="C19" s="172"/>
      <c r="E19" s="28"/>
      <c r="F19" s="28"/>
      <c r="G19" s="28"/>
      <c r="H19" s="30"/>
      <c r="I19" s="28"/>
      <c r="J19" s="28"/>
      <c r="K19" s="30"/>
      <c r="L19" s="28"/>
      <c r="M19" s="28"/>
      <c r="N19" s="30"/>
      <c r="O19" s="28"/>
      <c r="P19" s="28"/>
      <c r="Q19" s="30"/>
      <c r="R19" s="28"/>
      <c r="S19" s="28"/>
      <c r="T19" s="30"/>
      <c r="U19" s="28"/>
      <c r="V19" s="28"/>
      <c r="W19" s="30"/>
      <c r="X19" s="28"/>
      <c r="Y19" s="28"/>
      <c r="Z19" s="30"/>
      <c r="AA19" s="28"/>
      <c r="AB19" s="28"/>
      <c r="AC19" s="30"/>
      <c r="AD19" s="30"/>
      <c r="AE19" s="30"/>
      <c r="AF19" s="30"/>
      <c r="AG19" s="28"/>
      <c r="AH19" s="28"/>
      <c r="AI19" s="30"/>
      <c r="AJ19" s="28"/>
      <c r="AK19" s="28"/>
      <c r="AL19" s="30"/>
      <c r="AM19" s="28"/>
      <c r="AN19" s="28"/>
    </row>
    <row r="20" spans="1:41" ht="15" customHeight="1" x14ac:dyDescent="0.2">
      <c r="E20" s="33"/>
    </row>
    <row r="21" spans="1:41" ht="15" customHeight="1" x14ac:dyDescent="0.2">
      <c r="B21" s="8" t="s">
        <v>232</v>
      </c>
      <c r="D21" s="8"/>
      <c r="F21" s="32"/>
      <c r="G21" s="32"/>
      <c r="H21" s="32"/>
      <c r="I21" s="32"/>
      <c r="J21" s="32"/>
      <c r="K21" s="32"/>
    </row>
    <row r="22" spans="1:41" ht="15" customHeight="1" x14ac:dyDescent="0.2">
      <c r="B22" s="8" t="s">
        <v>230</v>
      </c>
    </row>
    <row r="23" spans="1:41" ht="15" customHeight="1" x14ac:dyDescent="0.2">
      <c r="E23" s="33"/>
    </row>
    <row r="24" spans="1:41" ht="15" customHeight="1" x14ac:dyDescent="0.2">
      <c r="B24" s="34" t="s">
        <v>25</v>
      </c>
      <c r="E24" s="33"/>
      <c r="F24" s="33"/>
      <c r="G24" s="33"/>
    </row>
    <row r="25" spans="1:41" ht="15" customHeight="1" x14ac:dyDescent="0.2">
      <c r="E25" s="33"/>
      <c r="F25" s="33"/>
      <c r="G25" s="33"/>
    </row>
    <row r="26" spans="1:41" ht="15" customHeight="1" x14ac:dyDescent="0.2">
      <c r="B26" s="35" t="s">
        <v>221</v>
      </c>
      <c r="C26" s="35"/>
      <c r="D26" s="35"/>
      <c r="E26" s="35"/>
      <c r="F26" s="35"/>
      <c r="G26" s="35"/>
    </row>
    <row r="27" spans="1:41" ht="15" customHeight="1" x14ac:dyDescent="0.2">
      <c r="E27" s="33"/>
    </row>
    <row r="28" spans="1:41" ht="15" customHeight="1" x14ac:dyDescent="0.2">
      <c r="A28" s="8"/>
    </row>
    <row r="29" spans="1:41" ht="15" customHeight="1" x14ac:dyDescent="0.2">
      <c r="A29" s="8"/>
    </row>
    <row r="30" spans="1:41" ht="15" customHeight="1" x14ac:dyDescent="0.2">
      <c r="A30" s="8"/>
    </row>
  </sheetData>
  <sheetProtection algorithmName="SHA-512" hashValue="DGQKFIWTtYIFcKXydQA9h6zupV213j08SEOq6uFlYVN9U2RwoxuvV0MI7xxbm7Mi/b6y8OfM//svSEkTOeOb/A==" saltValue="jJgnteM8xLvaYdbyAsr7ug==" spinCount="100000" sheet="1" objects="1" scenarios="1"/>
  <customSheetViews>
    <customSheetView guid="{6E783F52-88CB-4B8E-8E22-9657CEF3F05F}" scale="80" showPageBreaks="1" fitToPage="1" view="pageLayout" topLeftCell="U3">
      <selection activeCell="AF5" sqref="AF5"/>
      <pageMargins left="0.7" right="0.7" top="0.75" bottom="0.75" header="0.3" footer="0.3"/>
      <pageSetup paperSize="9" scale="24" orientation="landscape" r:id="rId1"/>
    </customSheetView>
    <customSheetView guid="{F97CD880-6C67-4072-9B46-36C2A82B928C}" showPageBreaks="1" fitToPage="1" view="pageLayout" topLeftCell="B3">
      <selection activeCell="E4" sqref="E4"/>
      <pageMargins left="0.7" right="0.7" top="0.75" bottom="0.75" header="0.3" footer="0.3"/>
      <pageSetup paperSize="9" scale="77" orientation="landscape" r:id="rId2"/>
    </customSheetView>
    <customSheetView guid="{640B35D8-2180-104D-95E4-18FFC16DDCD1}" fitToPage="1">
      <selection activeCell="G4" sqref="G4"/>
      <pageMargins left="0.7" right="0.7" top="0.75" bottom="0.75" header="0.3" footer="0.3"/>
      <pageSetup paperSize="9" scale="65" orientation="landscape" r:id="rId3"/>
    </customSheetView>
    <customSheetView guid="{FF9548BC-3469-4427-9C61-3DBB90E6CE05}" showPageBreaks="1" fitToPage="1" view="pageLayout" topLeftCell="F3">
      <selection activeCell="K5" sqref="K5"/>
      <pageMargins left="0.7" right="0.7" top="0.75" bottom="0.75" header="0.3" footer="0.3"/>
      <pageSetup paperSize="9" scale="37" orientation="landscape" r:id="rId4"/>
    </customSheetView>
  </customSheetViews>
  <mergeCells count="4">
    <mergeCell ref="A3:AO3"/>
    <mergeCell ref="B15:AN15"/>
    <mergeCell ref="B17:C17"/>
    <mergeCell ref="B19:C19"/>
  </mergeCells>
  <pageMargins left="0.26176470588235295" right="0.7" top="0.75" bottom="0.75" header="0.3" footer="0.3"/>
  <pageSetup paperSize="9" scale="25"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E24" sqref="E24"/>
    </sheetView>
  </sheetViews>
  <sheetFormatPr defaultRowHeight="12.75" x14ac:dyDescent="0.2"/>
  <cols>
    <col min="1" max="1" width="9.140625" style="8"/>
    <col min="2" max="2" width="12.85546875" style="8" customWidth="1"/>
    <col min="3" max="3" width="40.140625" style="8" customWidth="1"/>
    <col min="4" max="6" width="22.28515625" style="8" customWidth="1"/>
    <col min="7" max="7" width="26.140625" style="8" customWidth="1"/>
    <col min="8" max="16384" width="9.140625" style="8"/>
  </cols>
  <sheetData>
    <row r="1" spans="1:7" ht="14.25" customHeight="1" x14ac:dyDescent="0.2">
      <c r="A1" s="96" t="s">
        <v>181</v>
      </c>
      <c r="B1" s="35"/>
      <c r="C1" s="35"/>
      <c r="D1" s="35"/>
      <c r="E1" s="35"/>
      <c r="F1" s="35"/>
      <c r="G1" s="35"/>
    </row>
    <row r="2" spans="1:7" ht="14.25" customHeight="1" thickBot="1" x14ac:dyDescent="0.25">
      <c r="A2" s="96" t="s">
        <v>187</v>
      </c>
      <c r="B2" s="35"/>
      <c r="C2" s="35"/>
      <c r="D2" s="35"/>
      <c r="E2" s="35"/>
      <c r="F2" s="35"/>
      <c r="G2" s="35"/>
    </row>
    <row r="3" spans="1:7" ht="13.5" thickBot="1" x14ac:dyDescent="0.25">
      <c r="A3" s="163" t="s">
        <v>251</v>
      </c>
      <c r="B3" s="164"/>
      <c r="C3" s="164"/>
      <c r="D3" s="164"/>
      <c r="E3" s="164"/>
      <c r="F3" s="164"/>
      <c r="G3" s="165"/>
    </row>
    <row r="4" spans="1:7" ht="15" customHeight="1" x14ac:dyDescent="0.2">
      <c r="A4" s="187" t="s">
        <v>320</v>
      </c>
      <c r="B4" s="188"/>
      <c r="C4" s="135" t="s">
        <v>29</v>
      </c>
      <c r="D4" s="135" t="s">
        <v>30</v>
      </c>
      <c r="E4" s="135" t="s">
        <v>31</v>
      </c>
      <c r="F4" s="135" t="s">
        <v>32</v>
      </c>
      <c r="G4" s="148" t="s">
        <v>33</v>
      </c>
    </row>
    <row r="5" spans="1:7" ht="65.25" customHeight="1" x14ac:dyDescent="0.2">
      <c r="A5" s="177"/>
      <c r="B5" s="183"/>
      <c r="C5" s="97" t="s">
        <v>182</v>
      </c>
      <c r="D5" s="88" t="s">
        <v>183</v>
      </c>
      <c r="E5" s="88" t="s">
        <v>269</v>
      </c>
      <c r="F5" s="88" t="s">
        <v>270</v>
      </c>
      <c r="G5" s="149" t="s">
        <v>328</v>
      </c>
    </row>
    <row r="6" spans="1:7" ht="63" customHeight="1" thickBot="1" x14ac:dyDescent="0.25">
      <c r="A6" s="184" t="s">
        <v>256</v>
      </c>
      <c r="B6" s="185"/>
      <c r="C6" s="132" t="s">
        <v>266</v>
      </c>
      <c r="D6" s="133">
        <v>280</v>
      </c>
      <c r="E6" s="134"/>
      <c r="F6" s="101"/>
      <c r="G6" s="102"/>
    </row>
    <row r="7" spans="1:7" x14ac:dyDescent="0.2">
      <c r="A7" s="23"/>
      <c r="B7" s="92"/>
      <c r="C7" s="93"/>
      <c r="D7" s="93"/>
      <c r="E7" s="93"/>
      <c r="F7" s="94"/>
      <c r="G7" s="69"/>
    </row>
    <row r="8" spans="1:7" x14ac:dyDescent="0.2">
      <c r="B8" s="170" t="s">
        <v>26</v>
      </c>
      <c r="C8" s="170"/>
      <c r="D8" s="23"/>
      <c r="E8" s="23"/>
      <c r="F8" s="24"/>
    </row>
    <row r="9" spans="1:7" x14ac:dyDescent="0.2">
      <c r="A9" s="22"/>
      <c r="B9" s="186"/>
      <c r="C9" s="186"/>
      <c r="D9" s="186"/>
      <c r="E9" s="186"/>
      <c r="F9" s="186"/>
      <c r="G9" s="186"/>
    </row>
    <row r="10" spans="1:7" x14ac:dyDescent="0.2">
      <c r="B10" s="42" t="s">
        <v>254</v>
      </c>
      <c r="C10" s="98"/>
      <c r="D10" s="98"/>
      <c r="E10" s="98"/>
      <c r="F10" s="98"/>
    </row>
  </sheetData>
  <sheetProtection algorithmName="SHA-512" hashValue="DgfKzX4nQneM0bPh4Bc/H8zsfRdLAOfnVfkDp1Ml4YDC6DeLH+hzkdoatHT81YGy7k6egp38MFlludkiPD4cjg==" saltValue="kpXODFr7C/JRia6J9L49FQ==" spinCount="100000" sheet="1" objects="1" scenarios="1"/>
  <mergeCells count="6">
    <mergeCell ref="A3:G3"/>
    <mergeCell ref="A5:B5"/>
    <mergeCell ref="A6:B6"/>
    <mergeCell ref="B9:G9"/>
    <mergeCell ref="B8:C8"/>
    <mergeCell ref="A4:B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F26" sqref="F26"/>
    </sheetView>
  </sheetViews>
  <sheetFormatPr defaultRowHeight="12.75" x14ac:dyDescent="0.2"/>
  <cols>
    <col min="1" max="2" width="9.140625" style="8"/>
    <col min="3" max="7" width="23" style="8" customWidth="1"/>
    <col min="8" max="16384" width="9.140625" style="8"/>
  </cols>
  <sheetData>
    <row r="1" spans="1:7" ht="14.25" customHeight="1" x14ac:dyDescent="0.2">
      <c r="A1" s="96" t="s">
        <v>186</v>
      </c>
      <c r="B1" s="35"/>
      <c r="C1" s="35"/>
      <c r="D1" s="35"/>
      <c r="E1" s="35"/>
      <c r="F1" s="35"/>
      <c r="G1" s="35"/>
    </row>
    <row r="2" spans="1:7" ht="14.25" customHeight="1" thickBot="1" x14ac:dyDescent="0.25">
      <c r="A2" s="96" t="s">
        <v>188</v>
      </c>
      <c r="B2" s="35"/>
      <c r="C2" s="35"/>
      <c r="D2" s="35"/>
      <c r="E2" s="35"/>
      <c r="F2" s="35"/>
      <c r="G2" s="35"/>
    </row>
    <row r="3" spans="1:7" ht="13.5" thickBot="1" x14ac:dyDescent="0.25">
      <c r="A3" s="163" t="s">
        <v>252</v>
      </c>
      <c r="B3" s="164"/>
      <c r="C3" s="164"/>
      <c r="D3" s="164"/>
      <c r="E3" s="164"/>
      <c r="F3" s="164"/>
      <c r="G3" s="165"/>
    </row>
    <row r="4" spans="1:7" ht="15" customHeight="1" x14ac:dyDescent="0.2">
      <c r="A4" s="189" t="s">
        <v>320</v>
      </c>
      <c r="B4" s="190"/>
      <c r="C4" s="135" t="s">
        <v>29</v>
      </c>
      <c r="D4" s="135" t="s">
        <v>30</v>
      </c>
      <c r="E4" s="135" t="s">
        <v>31</v>
      </c>
      <c r="F4" s="135" t="s">
        <v>32</v>
      </c>
      <c r="G4" s="148" t="s">
        <v>33</v>
      </c>
    </row>
    <row r="5" spans="1:7" ht="65.25" customHeight="1" x14ac:dyDescent="0.2">
      <c r="A5" s="177"/>
      <c r="B5" s="178"/>
      <c r="C5" s="88" t="s">
        <v>189</v>
      </c>
      <c r="D5" s="88" t="s">
        <v>183</v>
      </c>
      <c r="E5" s="88" t="s">
        <v>271</v>
      </c>
      <c r="F5" s="89" t="s">
        <v>272</v>
      </c>
      <c r="G5" s="122" t="s">
        <v>329</v>
      </c>
    </row>
    <row r="6" spans="1:7" ht="35.25" customHeight="1" thickBot="1" x14ac:dyDescent="0.25">
      <c r="A6" s="179" t="s">
        <v>255</v>
      </c>
      <c r="B6" s="180"/>
      <c r="C6" s="133">
        <v>12</v>
      </c>
      <c r="D6" s="133">
        <v>60</v>
      </c>
      <c r="E6" s="134"/>
      <c r="F6" s="101"/>
      <c r="G6" s="102"/>
    </row>
    <row r="8" spans="1:7" x14ac:dyDescent="0.2">
      <c r="B8" s="170" t="s">
        <v>26</v>
      </c>
      <c r="C8" s="170"/>
    </row>
    <row r="10" spans="1:7" x14ac:dyDescent="0.2">
      <c r="B10" s="42" t="s">
        <v>253</v>
      </c>
    </row>
  </sheetData>
  <sheetProtection algorithmName="SHA-512" hashValue="NO0Z0czpABVXfAPFRZ/UNlQBQRqvv3TrXXRH7pQ/LgUJoGjo1n43OhqlDa9eQi2axf6245xnkPjAvZu4RyVLBw==" saltValue="jF62uJl6/d3YBXa41pbjrA==" spinCount="100000" sheet="1" objects="1" scenarios="1"/>
  <mergeCells count="5">
    <mergeCell ref="A3:G3"/>
    <mergeCell ref="A5:B5"/>
    <mergeCell ref="A6:B6"/>
    <mergeCell ref="B8:C8"/>
    <mergeCell ref="A4:B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7"/>
  <sheetViews>
    <sheetView zoomScaleNormal="100" workbookViewId="0">
      <selection activeCell="B8" sqref="B8"/>
    </sheetView>
  </sheetViews>
  <sheetFormatPr defaultColWidth="8.85546875" defaultRowHeight="12.75" x14ac:dyDescent="0.2"/>
  <cols>
    <col min="1" max="1" width="6.7109375" style="31" customWidth="1"/>
    <col min="2" max="2" width="49.28515625" style="8" customWidth="1"/>
    <col min="3" max="3" width="55.140625" style="8" customWidth="1"/>
    <col min="4" max="4" width="22.7109375" style="25" customWidth="1"/>
    <col min="5" max="5" width="37.5703125" style="8" customWidth="1"/>
    <col min="6" max="6" width="17.140625" style="8" customWidth="1"/>
    <col min="7" max="7" width="8.85546875" style="8"/>
    <col min="8" max="8" width="17.42578125" style="8" bestFit="1" customWidth="1"/>
    <col min="9" max="9" width="14.28515625" style="8" bestFit="1" customWidth="1"/>
    <col min="10" max="16384" width="8.85546875" style="8"/>
  </cols>
  <sheetData>
    <row r="1" spans="1:9" ht="15" customHeight="1" x14ac:dyDescent="0.2">
      <c r="A1" s="36" t="s">
        <v>173</v>
      </c>
      <c r="B1" s="36"/>
      <c r="C1" s="36"/>
      <c r="D1" s="36"/>
    </row>
    <row r="2" spans="1:9" ht="15" customHeight="1" thickBot="1" x14ac:dyDescent="0.25">
      <c r="A2" s="6" t="s">
        <v>199</v>
      </c>
      <c r="B2" s="37"/>
      <c r="C2" s="37"/>
      <c r="D2" s="37"/>
      <c r="E2" s="11"/>
      <c r="F2" s="11"/>
    </row>
    <row r="3" spans="1:9" ht="15" customHeight="1" thickBot="1" x14ac:dyDescent="0.25">
      <c r="A3" s="163" t="s">
        <v>10</v>
      </c>
      <c r="B3" s="164"/>
      <c r="C3" s="164"/>
      <c r="D3" s="164"/>
      <c r="E3" s="164"/>
      <c r="F3" s="165"/>
    </row>
    <row r="4" spans="1:9" ht="15" customHeight="1" x14ac:dyDescent="0.2">
      <c r="A4" s="70" t="s">
        <v>320</v>
      </c>
      <c r="B4" s="71" t="s">
        <v>29</v>
      </c>
      <c r="C4" s="71" t="s">
        <v>30</v>
      </c>
      <c r="D4" s="71" t="s">
        <v>31</v>
      </c>
      <c r="E4" s="130" t="s">
        <v>32</v>
      </c>
      <c r="F4" s="131" t="s">
        <v>33</v>
      </c>
    </row>
    <row r="5" spans="1:9" s="17" customFormat="1" ht="48.75" customHeight="1" x14ac:dyDescent="0.2">
      <c r="A5" s="13" t="s">
        <v>0</v>
      </c>
      <c r="B5" s="14" t="s">
        <v>1</v>
      </c>
      <c r="C5" s="14" t="s">
        <v>69</v>
      </c>
      <c r="D5" s="15" t="s">
        <v>191</v>
      </c>
      <c r="E5" s="119" t="s">
        <v>322</v>
      </c>
      <c r="F5" s="16" t="s">
        <v>190</v>
      </c>
    </row>
    <row r="6" spans="1:9" ht="30" customHeight="1" x14ac:dyDescent="0.2">
      <c r="A6" s="18">
        <v>1</v>
      </c>
      <c r="B6" s="19" t="s">
        <v>223</v>
      </c>
      <c r="C6" s="20" t="s">
        <v>65</v>
      </c>
      <c r="D6" s="38">
        <f>30000*1.23</f>
        <v>36900</v>
      </c>
      <c r="E6" s="118"/>
      <c r="F6" s="136" t="str">
        <f t="shared" ref="F6:F15" si="0">IF(E6="","",((D6-E6)/D6))</f>
        <v/>
      </c>
    </row>
    <row r="7" spans="1:9" ht="30" customHeight="1" thickBot="1" x14ac:dyDescent="0.25">
      <c r="A7" s="18">
        <v>2</v>
      </c>
      <c r="B7" s="19" t="s">
        <v>224</v>
      </c>
      <c r="C7" s="20" t="s">
        <v>66</v>
      </c>
      <c r="D7" s="38">
        <f>50000*1.23</f>
        <v>61500</v>
      </c>
      <c r="E7" s="118"/>
      <c r="F7" s="136" t="str">
        <f t="shared" si="0"/>
        <v/>
      </c>
    </row>
    <row r="8" spans="1:9" ht="72" customHeight="1" thickBot="1" x14ac:dyDescent="0.25">
      <c r="A8" s="18">
        <v>3</v>
      </c>
      <c r="B8" s="19" t="s">
        <v>225</v>
      </c>
      <c r="C8" s="20" t="s">
        <v>274</v>
      </c>
      <c r="D8" s="38">
        <f>180000*1.23</f>
        <v>221400</v>
      </c>
      <c r="E8" s="152"/>
      <c r="F8" s="136" t="str">
        <f t="shared" si="0"/>
        <v/>
      </c>
    </row>
    <row r="9" spans="1:9" ht="30" customHeight="1" thickBot="1" x14ac:dyDescent="0.25">
      <c r="A9" s="18">
        <v>4</v>
      </c>
      <c r="B9" s="19" t="s">
        <v>67</v>
      </c>
      <c r="C9" s="20" t="s">
        <v>238</v>
      </c>
      <c r="D9" s="38">
        <f>105000*1.23</f>
        <v>129150</v>
      </c>
      <c r="E9" s="152"/>
      <c r="F9" s="136" t="str">
        <f t="shared" si="0"/>
        <v/>
      </c>
    </row>
    <row r="10" spans="1:9" s="39" customFormat="1" ht="15" customHeight="1" x14ac:dyDescent="0.2">
      <c r="A10" s="18">
        <v>5</v>
      </c>
      <c r="B10" s="19" t="s">
        <v>68</v>
      </c>
      <c r="C10" s="20" t="s">
        <v>233</v>
      </c>
      <c r="D10" s="38">
        <f>50000*1.23</f>
        <v>61500</v>
      </c>
      <c r="E10" s="118"/>
      <c r="F10" s="136" t="str">
        <f t="shared" si="0"/>
        <v/>
      </c>
      <c r="H10" s="8"/>
      <c r="I10" s="8"/>
    </row>
    <row r="11" spans="1:9" s="39" customFormat="1" ht="30" customHeight="1" x14ac:dyDescent="0.2">
      <c r="A11" s="18">
        <v>6</v>
      </c>
      <c r="B11" s="19" t="s">
        <v>68</v>
      </c>
      <c r="C11" s="20" t="s">
        <v>234</v>
      </c>
      <c r="D11" s="38">
        <f>35000*1.23</f>
        <v>43050</v>
      </c>
      <c r="E11" s="118"/>
      <c r="F11" s="136" t="str">
        <f t="shared" si="0"/>
        <v/>
      </c>
      <c r="H11" s="8"/>
      <c r="I11" s="8"/>
    </row>
    <row r="12" spans="1:9" ht="15" customHeight="1" x14ac:dyDescent="0.2">
      <c r="A12" s="18">
        <v>7</v>
      </c>
      <c r="B12" s="19" t="s">
        <v>226</v>
      </c>
      <c r="C12" s="20" t="s">
        <v>235</v>
      </c>
      <c r="D12" s="38">
        <f>50000*1.23</f>
        <v>61500</v>
      </c>
      <c r="E12" s="118"/>
      <c r="F12" s="136" t="str">
        <f t="shared" si="0"/>
        <v/>
      </c>
    </row>
    <row r="13" spans="1:9" s="39" customFormat="1" ht="15" customHeight="1" x14ac:dyDescent="0.2">
      <c r="A13" s="18">
        <v>8</v>
      </c>
      <c r="B13" s="19" t="s">
        <v>226</v>
      </c>
      <c r="C13" s="20" t="s">
        <v>236</v>
      </c>
      <c r="D13" s="38">
        <f>50000*1.23</f>
        <v>61500</v>
      </c>
      <c r="E13" s="118"/>
      <c r="F13" s="136" t="str">
        <f t="shared" si="0"/>
        <v/>
      </c>
      <c r="H13" s="8"/>
      <c r="I13" s="8"/>
    </row>
    <row r="14" spans="1:9" ht="15" customHeight="1" x14ac:dyDescent="0.2">
      <c r="A14" s="18">
        <v>9</v>
      </c>
      <c r="B14" s="40" t="s">
        <v>7</v>
      </c>
      <c r="C14" s="20" t="s">
        <v>237</v>
      </c>
      <c r="D14" s="38">
        <f>30000*1.23</f>
        <v>36900</v>
      </c>
      <c r="E14" s="118"/>
      <c r="F14" s="136" t="str">
        <f t="shared" si="0"/>
        <v/>
      </c>
    </row>
    <row r="15" spans="1:9" ht="15" customHeight="1" thickBot="1" x14ac:dyDescent="0.25">
      <c r="A15" s="18">
        <v>10</v>
      </c>
      <c r="B15" s="19" t="s">
        <v>227</v>
      </c>
      <c r="C15" s="20"/>
      <c r="D15" s="38">
        <f>60000*1.23</f>
        <v>73800</v>
      </c>
      <c r="E15" s="118"/>
      <c r="F15" s="137" t="str">
        <f t="shared" si="0"/>
        <v/>
      </c>
    </row>
    <row r="16" spans="1:9" ht="15" customHeight="1" thickBot="1" x14ac:dyDescent="0.25">
      <c r="A16" s="18"/>
      <c r="B16" s="166" t="s">
        <v>28</v>
      </c>
      <c r="C16" s="167"/>
      <c r="D16" s="167"/>
      <c r="E16" s="144"/>
      <c r="F16" s="28"/>
    </row>
    <row r="17" spans="1:40" ht="15" customHeight="1" x14ac:dyDescent="0.2">
      <c r="A17" s="22"/>
      <c r="B17" s="23"/>
      <c r="C17" s="24"/>
      <c r="E17" s="24"/>
      <c r="F17" s="24"/>
    </row>
    <row r="18" spans="1:40" ht="15" customHeight="1" x14ac:dyDescent="0.2">
      <c r="A18" s="22"/>
      <c r="B18" s="170" t="s">
        <v>26</v>
      </c>
      <c r="C18" s="170"/>
      <c r="E18" s="28"/>
      <c r="F18" s="28"/>
    </row>
    <row r="19" spans="1:40" ht="15" customHeight="1" thickBot="1" x14ac:dyDescent="0.25">
      <c r="E19" s="33"/>
    </row>
    <row r="20" spans="1:40" ht="15" customHeight="1" thickBot="1" x14ac:dyDescent="0.25">
      <c r="A20" s="22"/>
      <c r="B20" s="171" t="s">
        <v>330</v>
      </c>
      <c r="C20" s="172"/>
      <c r="E20" s="28"/>
      <c r="F20" s="28"/>
      <c r="G20" s="28"/>
      <c r="H20" s="30"/>
      <c r="I20" s="28"/>
      <c r="J20" s="28"/>
      <c r="K20" s="30"/>
      <c r="L20" s="28"/>
      <c r="M20" s="28"/>
      <c r="N20" s="30"/>
      <c r="O20" s="28"/>
      <c r="P20" s="28"/>
      <c r="Q20" s="30"/>
      <c r="R20" s="28"/>
      <c r="S20" s="28"/>
      <c r="T20" s="30"/>
      <c r="U20" s="28"/>
      <c r="V20" s="28"/>
      <c r="W20" s="30"/>
      <c r="X20" s="28"/>
      <c r="Y20" s="28"/>
      <c r="Z20" s="30"/>
      <c r="AA20" s="28"/>
      <c r="AB20" s="28"/>
      <c r="AC20" s="30"/>
      <c r="AD20" s="30"/>
      <c r="AE20" s="30"/>
      <c r="AF20" s="30"/>
      <c r="AG20" s="28"/>
      <c r="AH20" s="28"/>
      <c r="AI20" s="30"/>
      <c r="AJ20" s="28"/>
      <c r="AK20" s="28"/>
      <c r="AL20" s="30"/>
      <c r="AM20" s="28"/>
      <c r="AN20" s="28"/>
    </row>
    <row r="21" spans="1:40" ht="15" customHeight="1" x14ac:dyDescent="0.2">
      <c r="E21" s="33"/>
    </row>
    <row r="22" spans="1:40" ht="15" customHeight="1" x14ac:dyDescent="0.2">
      <c r="B22" s="41" t="s">
        <v>231</v>
      </c>
      <c r="C22" s="41"/>
      <c r="D22" s="41"/>
    </row>
    <row r="23" spans="1:40" ht="15" customHeight="1" x14ac:dyDescent="0.2">
      <c r="B23" s="8" t="s">
        <v>230</v>
      </c>
    </row>
    <row r="24" spans="1:40" ht="15" customHeight="1" x14ac:dyDescent="0.2">
      <c r="B24" s="42"/>
      <c r="C24" s="42"/>
      <c r="D24" s="42"/>
    </row>
    <row r="25" spans="1:40" ht="15" customHeight="1" x14ac:dyDescent="0.2">
      <c r="B25" s="34" t="s">
        <v>25</v>
      </c>
    </row>
    <row r="27" spans="1:40" ht="12.75" customHeight="1" x14ac:dyDescent="0.2"/>
  </sheetData>
  <sheetProtection algorithmName="SHA-512" hashValue="11amBIBZGL2V5ZxTMORJDDZ8BVT4Y76AsYb60gxQYdVZIi6K1xg+ZvLPQrXS/aabUrTBG74TPpofgBH6lxXkNw==" saltValue="yq3xAJoxolhPVVh8iGLJyw==" spinCount="100000" sheet="1" objects="1" scenarios="1"/>
  <mergeCells count="4">
    <mergeCell ref="A3:F3"/>
    <mergeCell ref="B16:D16"/>
    <mergeCell ref="B20:C20"/>
    <mergeCell ref="B18:C18"/>
  </mergeCells>
  <pageMargins left="0.7" right="0.7" top="0.75" bottom="0.75" header="0.3" footer="0.3"/>
  <pageSetup paperSize="9" scale="69" fitToHeight="0" orientation="landscape" r:id="rId1"/>
  <ignoredErrors>
    <ignoredError sqref="D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7"/>
  <sheetViews>
    <sheetView zoomScaleNormal="100" workbookViewId="0">
      <selection activeCell="C14" sqref="C14"/>
    </sheetView>
  </sheetViews>
  <sheetFormatPr defaultColWidth="8.85546875" defaultRowHeight="12.75" x14ac:dyDescent="0.2"/>
  <cols>
    <col min="1" max="1" width="6.7109375" style="31" customWidth="1"/>
    <col min="2" max="2" width="49.28515625" style="8" customWidth="1"/>
    <col min="3" max="4" width="39.5703125" style="8" customWidth="1"/>
    <col min="5" max="5" width="22.7109375" style="25" customWidth="1"/>
    <col min="6" max="6" width="33.140625" style="8" customWidth="1"/>
    <col min="7" max="7" width="18.7109375" style="8" customWidth="1"/>
    <col min="8" max="8" width="8.85546875" style="8"/>
    <col min="9" max="9" width="17.42578125" style="8" bestFit="1" customWidth="1"/>
    <col min="10" max="10" width="14.28515625" style="8" bestFit="1" customWidth="1"/>
    <col min="11" max="16384" width="8.85546875" style="8"/>
  </cols>
  <sheetData>
    <row r="1" spans="1:10" ht="15" customHeight="1" x14ac:dyDescent="0.2">
      <c r="A1" s="6" t="s">
        <v>204</v>
      </c>
      <c r="B1" s="7"/>
      <c r="C1" s="7"/>
      <c r="D1" s="7"/>
      <c r="E1" s="7"/>
    </row>
    <row r="2" spans="1:10" ht="15" customHeight="1" thickBot="1" x14ac:dyDescent="0.25">
      <c r="A2" s="6" t="s">
        <v>205</v>
      </c>
      <c r="B2" s="10"/>
      <c r="C2" s="10"/>
      <c r="D2" s="10"/>
      <c r="E2" s="10"/>
      <c r="F2" s="11"/>
      <c r="G2" s="12"/>
    </row>
    <row r="3" spans="1:10" ht="15" customHeight="1" thickBot="1" x14ac:dyDescent="0.25">
      <c r="A3" s="163" t="s">
        <v>10</v>
      </c>
      <c r="B3" s="164"/>
      <c r="C3" s="164"/>
      <c r="D3" s="164"/>
      <c r="E3" s="164"/>
      <c r="F3" s="164"/>
      <c r="G3" s="165"/>
    </row>
    <row r="4" spans="1:10" ht="15" customHeight="1" x14ac:dyDescent="0.2">
      <c r="A4" s="70" t="s">
        <v>320</v>
      </c>
      <c r="B4" s="71" t="s">
        <v>29</v>
      </c>
      <c r="C4" s="71" t="s">
        <v>30</v>
      </c>
      <c r="D4" s="71" t="s">
        <v>31</v>
      </c>
      <c r="E4" s="71" t="s">
        <v>32</v>
      </c>
      <c r="F4" s="130" t="s">
        <v>33</v>
      </c>
      <c r="G4" s="131" t="s">
        <v>34</v>
      </c>
    </row>
    <row r="5" spans="1:10" s="17" customFormat="1" ht="48.75" customHeight="1" x14ac:dyDescent="0.2">
      <c r="A5" s="13" t="s">
        <v>0</v>
      </c>
      <c r="B5" s="14" t="s">
        <v>93</v>
      </c>
      <c r="C5" s="14" t="s">
        <v>94</v>
      </c>
      <c r="D5" s="14" t="s">
        <v>95</v>
      </c>
      <c r="E5" s="15" t="s">
        <v>191</v>
      </c>
      <c r="F5" s="120" t="s">
        <v>322</v>
      </c>
      <c r="G5" s="16" t="s">
        <v>190</v>
      </c>
    </row>
    <row r="6" spans="1:10" ht="15" customHeight="1" x14ac:dyDescent="0.2">
      <c r="A6" s="18">
        <v>1</v>
      </c>
      <c r="B6" s="19" t="s">
        <v>70</v>
      </c>
      <c r="C6" s="19" t="s">
        <v>71</v>
      </c>
      <c r="D6" s="43" t="s">
        <v>72</v>
      </c>
      <c r="E6" s="38">
        <f>200000*1.23</f>
        <v>246000</v>
      </c>
      <c r="F6" s="118"/>
      <c r="G6" s="138" t="str">
        <f>IF(F6="","",((E6-F6)/E6))</f>
        <v/>
      </c>
    </row>
    <row r="7" spans="1:10" ht="15" customHeight="1" x14ac:dyDescent="0.2">
      <c r="A7" s="18">
        <v>2</v>
      </c>
      <c r="B7" s="40" t="s">
        <v>73</v>
      </c>
      <c r="C7" s="19" t="s">
        <v>74</v>
      </c>
      <c r="D7" s="43" t="s">
        <v>75</v>
      </c>
      <c r="E7" s="38">
        <f>400000*1.23</f>
        <v>492000</v>
      </c>
      <c r="F7" s="118"/>
      <c r="G7" s="138" t="str">
        <f t="shared" ref="G7:G16" si="0">IF(F7="","",((E7-F7)/E7))</f>
        <v/>
      </c>
    </row>
    <row r="8" spans="1:10" s="39" customFormat="1" ht="15" customHeight="1" x14ac:dyDescent="0.2">
      <c r="A8" s="18">
        <v>3</v>
      </c>
      <c r="B8" s="19" t="s">
        <v>76</v>
      </c>
      <c r="C8" s="19" t="s">
        <v>71</v>
      </c>
      <c r="D8" s="43" t="s">
        <v>77</v>
      </c>
      <c r="E8" s="38">
        <f>40000*1.23</f>
        <v>49200</v>
      </c>
      <c r="F8" s="118"/>
      <c r="G8" s="138" t="str">
        <f t="shared" si="0"/>
        <v/>
      </c>
      <c r="I8" s="8"/>
      <c r="J8" s="8"/>
    </row>
    <row r="9" spans="1:10" ht="15" customHeight="1" x14ac:dyDescent="0.2">
      <c r="A9" s="18">
        <v>4</v>
      </c>
      <c r="B9" s="19" t="s">
        <v>82</v>
      </c>
      <c r="C9" s="19" t="s">
        <v>71</v>
      </c>
      <c r="D9" s="43" t="s">
        <v>83</v>
      </c>
      <c r="E9" s="38">
        <f>20000*1.23</f>
        <v>24600</v>
      </c>
      <c r="F9" s="118"/>
      <c r="G9" s="138" t="str">
        <f t="shared" si="0"/>
        <v/>
      </c>
    </row>
    <row r="10" spans="1:10" ht="15" customHeight="1" x14ac:dyDescent="0.2">
      <c r="A10" s="18">
        <v>5</v>
      </c>
      <c r="B10" s="19" t="s">
        <v>9</v>
      </c>
      <c r="C10" s="19" t="s">
        <v>71</v>
      </c>
      <c r="D10" s="43" t="s">
        <v>84</v>
      </c>
      <c r="E10" s="38">
        <f>100000*1.23</f>
        <v>123000</v>
      </c>
      <c r="F10" s="118"/>
      <c r="G10" s="138" t="str">
        <f t="shared" si="0"/>
        <v/>
      </c>
    </row>
    <row r="11" spans="1:10" ht="15" customHeight="1" thickBot="1" x14ac:dyDescent="0.25">
      <c r="A11" s="18">
        <v>6</v>
      </c>
      <c r="B11" s="19" t="s">
        <v>85</v>
      </c>
      <c r="C11" s="19" t="s">
        <v>71</v>
      </c>
      <c r="D11" s="43" t="s">
        <v>86</v>
      </c>
      <c r="E11" s="38">
        <f>40000*1.23</f>
        <v>49200</v>
      </c>
      <c r="F11" s="118"/>
      <c r="G11" s="138" t="str">
        <f t="shared" si="0"/>
        <v/>
      </c>
    </row>
    <row r="12" spans="1:10" ht="30" customHeight="1" thickBot="1" x14ac:dyDescent="0.25">
      <c r="A12" s="18">
        <v>7</v>
      </c>
      <c r="B12" s="19" t="s">
        <v>267</v>
      </c>
      <c r="C12" s="19" t="s">
        <v>87</v>
      </c>
      <c r="D12" s="43" t="s">
        <v>268</v>
      </c>
      <c r="E12" s="38">
        <f>500000*1.23</f>
        <v>615000</v>
      </c>
      <c r="F12" s="152"/>
      <c r="G12" s="138" t="str">
        <f t="shared" si="0"/>
        <v/>
      </c>
    </row>
    <row r="13" spans="1:10" ht="15" customHeight="1" thickBot="1" x14ac:dyDescent="0.25">
      <c r="A13" s="18">
        <v>8</v>
      </c>
      <c r="B13" s="19" t="s">
        <v>178</v>
      </c>
      <c r="C13" s="19" t="s">
        <v>71</v>
      </c>
      <c r="D13" s="43" t="s">
        <v>88</v>
      </c>
      <c r="E13" s="38">
        <f>100000*1.23</f>
        <v>123000</v>
      </c>
      <c r="F13" s="118"/>
      <c r="G13" s="138" t="str">
        <f t="shared" si="0"/>
        <v/>
      </c>
    </row>
    <row r="14" spans="1:10" ht="61.5" customHeight="1" thickBot="1" x14ac:dyDescent="0.25">
      <c r="A14" s="18">
        <v>9</v>
      </c>
      <c r="B14" s="19" t="s">
        <v>89</v>
      </c>
      <c r="C14" s="44" t="s">
        <v>71</v>
      </c>
      <c r="D14" s="43" t="s">
        <v>90</v>
      </c>
      <c r="E14" s="38">
        <f>180000*1.23</f>
        <v>221400</v>
      </c>
      <c r="F14" s="152"/>
      <c r="G14" s="138" t="str">
        <f t="shared" si="0"/>
        <v/>
      </c>
    </row>
    <row r="15" spans="1:10" s="46" customFormat="1" ht="25.5" x14ac:dyDescent="0.2">
      <c r="A15" s="18">
        <v>10</v>
      </c>
      <c r="B15" s="45" t="s">
        <v>91</v>
      </c>
      <c r="C15" s="19" t="s">
        <v>74</v>
      </c>
      <c r="D15" s="43" t="s">
        <v>92</v>
      </c>
      <c r="E15" s="38">
        <f>300000*1.23</f>
        <v>369000</v>
      </c>
      <c r="F15" s="118"/>
      <c r="G15" s="138" t="str">
        <f t="shared" si="0"/>
        <v/>
      </c>
    </row>
    <row r="16" spans="1:10" ht="15" customHeight="1" thickBot="1" x14ac:dyDescent="0.25">
      <c r="A16" s="18">
        <v>11</v>
      </c>
      <c r="B16" s="47" t="s">
        <v>228</v>
      </c>
      <c r="C16" s="19"/>
      <c r="D16" s="43"/>
      <c r="E16" s="38">
        <f>20000*1.23</f>
        <v>24600</v>
      </c>
      <c r="F16" s="118"/>
      <c r="G16" s="139" t="str">
        <f t="shared" si="0"/>
        <v/>
      </c>
    </row>
    <row r="17" spans="1:40" ht="15" customHeight="1" thickBot="1" x14ac:dyDescent="0.25">
      <c r="A17" s="18"/>
      <c r="B17" s="166" t="s">
        <v>28</v>
      </c>
      <c r="C17" s="167"/>
      <c r="D17" s="167"/>
      <c r="E17" s="167"/>
      <c r="F17" s="143"/>
    </row>
    <row r="18" spans="1:40" ht="15" customHeight="1" x14ac:dyDescent="0.2">
      <c r="A18" s="22"/>
      <c r="B18" s="23"/>
      <c r="C18" s="24"/>
      <c r="D18" s="24"/>
      <c r="F18" s="24"/>
    </row>
    <row r="19" spans="1:40" ht="15" customHeight="1" x14ac:dyDescent="0.2">
      <c r="A19" s="22"/>
      <c r="B19" s="170" t="s">
        <v>26</v>
      </c>
      <c r="C19" s="170"/>
      <c r="D19" s="27"/>
      <c r="F19" s="28"/>
      <c r="G19" s="29"/>
    </row>
    <row r="20" spans="1:40" ht="15" customHeight="1" thickBot="1" x14ac:dyDescent="0.25">
      <c r="D20" s="25"/>
      <c r="E20" s="33"/>
    </row>
    <row r="21" spans="1:40" ht="15" customHeight="1" thickBot="1" x14ac:dyDescent="0.25">
      <c r="A21" s="22"/>
      <c r="B21" s="171" t="s">
        <v>330</v>
      </c>
      <c r="C21" s="172"/>
      <c r="D21" s="25"/>
      <c r="E21" s="28"/>
      <c r="F21" s="28"/>
      <c r="G21" s="28"/>
      <c r="H21" s="30"/>
      <c r="I21" s="28"/>
      <c r="J21" s="28"/>
      <c r="K21" s="30"/>
      <c r="L21" s="28"/>
      <c r="M21" s="28"/>
      <c r="N21" s="30"/>
      <c r="O21" s="28"/>
      <c r="P21" s="28"/>
      <c r="Q21" s="30"/>
      <c r="R21" s="28"/>
      <c r="S21" s="28"/>
      <c r="T21" s="30"/>
      <c r="U21" s="28"/>
      <c r="V21" s="28"/>
      <c r="W21" s="30"/>
      <c r="X21" s="28"/>
      <c r="Y21" s="28"/>
      <c r="Z21" s="30"/>
      <c r="AA21" s="28"/>
      <c r="AB21" s="28"/>
      <c r="AC21" s="30"/>
      <c r="AD21" s="30"/>
      <c r="AE21" s="30"/>
      <c r="AF21" s="30"/>
      <c r="AG21" s="28"/>
      <c r="AH21" s="28"/>
      <c r="AI21" s="30"/>
      <c r="AJ21" s="28"/>
      <c r="AK21" s="28"/>
      <c r="AL21" s="30"/>
      <c r="AM21" s="28"/>
      <c r="AN21" s="28"/>
    </row>
    <row r="22" spans="1:40" ht="15" customHeight="1" x14ac:dyDescent="0.2">
      <c r="A22" s="22"/>
      <c r="C22" s="27"/>
      <c r="D22" s="27"/>
      <c r="F22" s="28"/>
    </row>
    <row r="23" spans="1:40" ht="15" customHeight="1" x14ac:dyDescent="0.2">
      <c r="A23" s="22"/>
      <c r="B23" s="41" t="s">
        <v>229</v>
      </c>
      <c r="F23" s="48"/>
    </row>
    <row r="24" spans="1:40" ht="15" customHeight="1" x14ac:dyDescent="0.2">
      <c r="B24" s="8" t="s">
        <v>230</v>
      </c>
      <c r="C24" s="41"/>
      <c r="D24" s="41"/>
      <c r="E24" s="41"/>
    </row>
    <row r="25" spans="1:40" ht="15" customHeight="1" x14ac:dyDescent="0.2">
      <c r="B25" s="42"/>
    </row>
    <row r="26" spans="1:40" ht="15" customHeight="1" x14ac:dyDescent="0.2">
      <c r="B26" s="34" t="s">
        <v>25</v>
      </c>
      <c r="C26" s="49"/>
      <c r="D26" s="49"/>
      <c r="E26" s="49"/>
    </row>
    <row r="27" spans="1:40" ht="15" customHeight="1" x14ac:dyDescent="0.2"/>
  </sheetData>
  <sheetProtection algorithmName="SHA-512" hashValue="OqBxP3cU1aLDl/qpd4S9aKvE5wBQZz4zKZg5zVM7DnasN7wX9c1vkTCK/T3ayu3Eyk3zFqRQ+mQKKheLX1szIA==" saltValue="jxw4fQRq33e3SqzL5iz74A==" spinCount="100000" sheet="1" objects="1" scenarios="1"/>
  <mergeCells count="4">
    <mergeCell ref="A3:G3"/>
    <mergeCell ref="B17:E17"/>
    <mergeCell ref="B21:C21"/>
    <mergeCell ref="B19:C19"/>
  </mergeCells>
  <pageMargins left="0.7" right="0.7" top="0.75" bottom="0.75" header="0.3" footer="0.3"/>
  <pageSetup paperSize="9"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4"/>
  <sheetViews>
    <sheetView zoomScaleNormal="100" workbookViewId="0">
      <selection activeCell="F9" sqref="F9"/>
    </sheetView>
  </sheetViews>
  <sheetFormatPr defaultColWidth="8.85546875" defaultRowHeight="12.75" x14ac:dyDescent="0.2"/>
  <cols>
    <col min="1" max="1" width="6.7109375" style="8" customWidth="1"/>
    <col min="2" max="2" width="39.5703125" style="8" customWidth="1"/>
    <col min="3" max="3" width="20.5703125" style="8" customWidth="1"/>
    <col min="4" max="4" width="22.7109375" style="25" customWidth="1"/>
    <col min="5" max="5" width="26.140625" style="8" customWidth="1"/>
    <col min="6" max="6" width="14" style="8" customWidth="1"/>
    <col min="7" max="7" width="16.85546875" style="8" customWidth="1"/>
    <col min="8" max="8" width="17.42578125" style="8" bestFit="1" customWidth="1"/>
    <col min="9" max="9" width="14.28515625" style="8" bestFit="1" customWidth="1"/>
    <col min="10" max="10" width="29.5703125" style="8" customWidth="1"/>
    <col min="11" max="16384" width="8.85546875" style="8"/>
  </cols>
  <sheetData>
    <row r="1" spans="1:40" ht="15" customHeight="1" x14ac:dyDescent="0.2">
      <c r="A1" s="36" t="s">
        <v>203</v>
      </c>
      <c r="B1" s="7"/>
      <c r="C1" s="7"/>
      <c r="D1" s="7"/>
      <c r="E1" s="50"/>
    </row>
    <row r="2" spans="1:40" ht="15" customHeight="1" thickBot="1" x14ac:dyDescent="0.25">
      <c r="A2" s="51" t="s">
        <v>219</v>
      </c>
      <c r="B2" s="10"/>
      <c r="C2" s="10"/>
      <c r="D2" s="10"/>
      <c r="E2" s="11"/>
      <c r="F2" s="12"/>
    </row>
    <row r="3" spans="1:40" s="52" customFormat="1" ht="15.75" thickBot="1" x14ac:dyDescent="0.3">
      <c r="A3" s="163" t="s">
        <v>10</v>
      </c>
      <c r="B3" s="164"/>
      <c r="C3" s="164"/>
      <c r="D3" s="164"/>
      <c r="E3" s="164"/>
      <c r="F3" s="164"/>
      <c r="G3" s="164"/>
      <c r="H3" s="164"/>
      <c r="I3" s="164"/>
      <c r="J3" s="165"/>
    </row>
    <row r="4" spans="1:40" s="52" customFormat="1" ht="15" x14ac:dyDescent="0.25">
      <c r="A4" s="70" t="s">
        <v>320</v>
      </c>
      <c r="B4" s="71" t="s">
        <v>29</v>
      </c>
      <c r="C4" s="71" t="s">
        <v>30</v>
      </c>
      <c r="D4" s="71" t="s">
        <v>31</v>
      </c>
      <c r="E4" s="71" t="s">
        <v>32</v>
      </c>
      <c r="F4" s="71" t="s">
        <v>33</v>
      </c>
      <c r="G4" s="71" t="s">
        <v>34</v>
      </c>
      <c r="H4" s="71" t="s">
        <v>35</v>
      </c>
      <c r="I4" s="71" t="s">
        <v>36</v>
      </c>
      <c r="J4" s="129" t="s">
        <v>37</v>
      </c>
    </row>
    <row r="5" spans="1:40" s="52" customFormat="1" ht="60.75" customHeight="1" thickBot="1" x14ac:dyDescent="0.3">
      <c r="A5" s="153" t="s">
        <v>0</v>
      </c>
      <c r="B5" s="88" t="s">
        <v>206</v>
      </c>
      <c r="C5" s="89" t="s">
        <v>94</v>
      </c>
      <c r="D5" s="154" t="s">
        <v>95</v>
      </c>
      <c r="E5" s="155" t="s">
        <v>191</v>
      </c>
      <c r="F5" s="14" t="s">
        <v>207</v>
      </c>
      <c r="G5" s="156" t="s">
        <v>208</v>
      </c>
      <c r="H5" s="14" t="s">
        <v>209</v>
      </c>
      <c r="I5" s="157" t="s">
        <v>323</v>
      </c>
      <c r="J5" s="158" t="s">
        <v>324</v>
      </c>
    </row>
    <row r="6" spans="1:40" s="52" customFormat="1" ht="27.75" customHeight="1" thickBot="1" x14ac:dyDescent="0.3">
      <c r="A6" s="57">
        <v>1</v>
      </c>
      <c r="B6" s="19" t="s">
        <v>79</v>
      </c>
      <c r="C6" s="43" t="s">
        <v>78</v>
      </c>
      <c r="D6" s="43" t="s">
        <v>210</v>
      </c>
      <c r="E6" s="38">
        <f>720000*1.23</f>
        <v>885600</v>
      </c>
      <c r="F6" s="43" t="s">
        <v>211</v>
      </c>
      <c r="G6" s="58">
        <v>1000</v>
      </c>
      <c r="H6" s="99"/>
      <c r="I6" s="99"/>
      <c r="J6" s="152"/>
    </row>
    <row r="7" spans="1:40" s="52" customFormat="1" ht="27.75" customHeight="1" thickBot="1" x14ac:dyDescent="0.3">
      <c r="A7" s="57">
        <v>2</v>
      </c>
      <c r="B7" s="19" t="s">
        <v>212</v>
      </c>
      <c r="C7" s="43" t="s">
        <v>78</v>
      </c>
      <c r="D7" s="43" t="s">
        <v>78</v>
      </c>
      <c r="E7" s="38">
        <f>310000*1.23</f>
        <v>381300</v>
      </c>
      <c r="F7" s="43" t="s">
        <v>211</v>
      </c>
      <c r="G7" s="58">
        <v>1000</v>
      </c>
      <c r="H7" s="99"/>
      <c r="I7" s="99"/>
      <c r="J7" s="152"/>
    </row>
    <row r="8" spans="1:40" s="52" customFormat="1" ht="27.75" customHeight="1" thickBot="1" x14ac:dyDescent="0.3">
      <c r="A8" s="57">
        <v>3</v>
      </c>
      <c r="B8" s="19" t="s">
        <v>213</v>
      </c>
      <c r="C8" s="43" t="s">
        <v>78</v>
      </c>
      <c r="D8" s="43" t="s">
        <v>78</v>
      </c>
      <c r="E8" s="38">
        <f>440000*1.23</f>
        <v>541200</v>
      </c>
      <c r="F8" s="43" t="s">
        <v>214</v>
      </c>
      <c r="G8" s="58">
        <v>1000000</v>
      </c>
      <c r="H8" s="99"/>
      <c r="I8" s="99"/>
      <c r="J8" s="152"/>
    </row>
    <row r="9" spans="1:40" s="52" customFormat="1" ht="27.75" customHeight="1" x14ac:dyDescent="0.25">
      <c r="A9" s="57">
        <v>4</v>
      </c>
      <c r="B9" s="19" t="s">
        <v>215</v>
      </c>
      <c r="C9" s="43" t="s">
        <v>78</v>
      </c>
      <c r="D9" s="43" t="s">
        <v>78</v>
      </c>
      <c r="E9" s="38">
        <f>300000*1.23</f>
        <v>369000</v>
      </c>
      <c r="F9" s="43" t="s">
        <v>211</v>
      </c>
      <c r="G9" s="58">
        <v>1000</v>
      </c>
      <c r="H9" s="99"/>
      <c r="I9" s="99"/>
      <c r="J9" s="121"/>
    </row>
    <row r="10" spans="1:40" s="52" customFormat="1" ht="27.75" customHeight="1" x14ac:dyDescent="0.25">
      <c r="A10" s="57">
        <v>5</v>
      </c>
      <c r="B10" s="19" t="s">
        <v>216</v>
      </c>
      <c r="C10" s="43" t="s">
        <v>78</v>
      </c>
      <c r="D10" s="43" t="s">
        <v>78</v>
      </c>
      <c r="E10" s="38">
        <f>50000*1.23</f>
        <v>61500</v>
      </c>
      <c r="F10" s="43" t="s">
        <v>217</v>
      </c>
      <c r="G10" s="58">
        <v>1000</v>
      </c>
      <c r="H10" s="99"/>
      <c r="I10" s="99"/>
      <c r="J10" s="121"/>
    </row>
    <row r="11" spans="1:40" s="52" customFormat="1" ht="27.75" customHeight="1" thickBot="1" x14ac:dyDescent="0.3">
      <c r="A11" s="59"/>
      <c r="B11" s="173" t="s">
        <v>218</v>
      </c>
      <c r="C11" s="174"/>
      <c r="D11" s="174"/>
      <c r="E11" s="174"/>
      <c r="F11" s="174"/>
      <c r="G11" s="174"/>
      <c r="H11" s="174"/>
      <c r="I11" s="175"/>
      <c r="J11" s="144"/>
    </row>
    <row r="12" spans="1:40" ht="15" customHeight="1" x14ac:dyDescent="0.2">
      <c r="A12" s="23"/>
      <c r="B12" s="24"/>
      <c r="C12" s="24"/>
      <c r="D12" s="60"/>
    </row>
    <row r="13" spans="1:40" ht="15" customHeight="1" x14ac:dyDescent="0.2">
      <c r="B13" s="170" t="s">
        <v>26</v>
      </c>
      <c r="C13" s="170"/>
      <c r="E13" s="28"/>
      <c r="F13" s="29"/>
    </row>
    <row r="14" spans="1:40" ht="15" customHeight="1" thickBot="1" x14ac:dyDescent="0.25">
      <c r="A14" s="31"/>
      <c r="E14" s="33"/>
    </row>
    <row r="15" spans="1:40" ht="15" customHeight="1" thickBot="1" x14ac:dyDescent="0.25">
      <c r="A15" s="22"/>
      <c r="B15" s="171" t="s">
        <v>330</v>
      </c>
      <c r="C15" s="172"/>
      <c r="E15" s="28"/>
      <c r="F15" s="28"/>
      <c r="G15" s="28"/>
      <c r="H15" s="30"/>
      <c r="I15" s="28"/>
      <c r="J15" s="28"/>
      <c r="K15" s="30"/>
      <c r="L15" s="28"/>
      <c r="M15" s="28"/>
      <c r="N15" s="30"/>
      <c r="O15" s="28"/>
      <c r="P15" s="28"/>
      <c r="Q15" s="30"/>
      <c r="R15" s="28"/>
      <c r="S15" s="28"/>
      <c r="T15" s="30"/>
      <c r="U15" s="28"/>
      <c r="V15" s="28"/>
      <c r="W15" s="30"/>
      <c r="X15" s="28"/>
      <c r="Y15" s="28"/>
      <c r="Z15" s="30"/>
      <c r="AA15" s="28"/>
      <c r="AB15" s="28"/>
      <c r="AC15" s="30"/>
      <c r="AD15" s="30"/>
      <c r="AE15" s="30"/>
      <c r="AF15" s="30"/>
      <c r="AG15" s="28"/>
      <c r="AH15" s="28"/>
      <c r="AI15" s="30"/>
      <c r="AJ15" s="28"/>
      <c r="AK15" s="28"/>
      <c r="AL15" s="30"/>
      <c r="AM15" s="28"/>
      <c r="AN15" s="28"/>
    </row>
    <row r="16" spans="1:40" ht="15" customHeight="1" x14ac:dyDescent="0.2">
      <c r="B16" s="27"/>
      <c r="C16" s="27"/>
      <c r="E16" s="28"/>
      <c r="G16" s="49"/>
    </row>
    <row r="17" spans="1:7" ht="15" customHeight="1" x14ac:dyDescent="0.2">
      <c r="B17" s="8" t="s">
        <v>243</v>
      </c>
      <c r="E17" s="48"/>
      <c r="G17" s="49"/>
    </row>
    <row r="18" spans="1:7" ht="15" customHeight="1" x14ac:dyDescent="0.2">
      <c r="B18" s="49"/>
      <c r="G18" s="49"/>
    </row>
    <row r="19" spans="1:7" ht="15" customHeight="1" x14ac:dyDescent="0.2">
      <c r="A19" s="42"/>
      <c r="B19" s="34" t="s">
        <v>25</v>
      </c>
      <c r="C19" s="49"/>
      <c r="D19" s="49"/>
      <c r="G19" s="49"/>
    </row>
    <row r="20" spans="1:7" x14ac:dyDescent="0.2">
      <c r="G20" s="49"/>
    </row>
    <row r="21" spans="1:7" x14ac:dyDescent="0.2">
      <c r="G21" s="49"/>
    </row>
    <row r="22" spans="1:7" x14ac:dyDescent="0.2">
      <c r="G22" s="49"/>
    </row>
    <row r="23" spans="1:7" x14ac:dyDescent="0.2">
      <c r="G23" s="49"/>
    </row>
    <row r="24" spans="1:7" x14ac:dyDescent="0.2">
      <c r="G24" s="49"/>
    </row>
  </sheetData>
  <sheetProtection algorithmName="SHA-512" hashValue="XPG/tUN5mqMTTCQucPVIIstepBILoIIPmapVP8ZcDh4Adgwxok9HSLkOPCUOkWOtYOgPTMzvQqhjplbTmSz71g==" saltValue="4FyQBkBOhX6Y4y07bQHUtw==" spinCount="100000" sheet="1" objects="1" scenarios="1"/>
  <mergeCells count="4">
    <mergeCell ref="A3:J3"/>
    <mergeCell ref="B11:I11"/>
    <mergeCell ref="B15:C15"/>
    <mergeCell ref="B13:C13"/>
  </mergeCells>
  <pageMargins left="0.7" right="0.7" top="0.75" bottom="0.75" header="0.3" footer="0.3"/>
  <pageSetup paperSize="9"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zoomScaleNormal="100" workbookViewId="0">
      <selection activeCell="C23" sqref="C23"/>
    </sheetView>
  </sheetViews>
  <sheetFormatPr defaultColWidth="8.85546875" defaultRowHeight="12.75" x14ac:dyDescent="0.2"/>
  <cols>
    <col min="1" max="1" width="6.7109375" style="31" customWidth="1"/>
    <col min="2" max="2" width="39.5703125" style="8" customWidth="1"/>
    <col min="3" max="3" width="53.28515625" style="8" customWidth="1"/>
    <col min="4" max="4" width="22.7109375" style="25" customWidth="1"/>
    <col min="5" max="5" width="36.5703125" style="8" customWidth="1"/>
    <col min="6" max="6" width="21.28515625" style="8" customWidth="1"/>
    <col min="7" max="7" width="8.85546875" style="8"/>
    <col min="8" max="8" width="17.42578125" style="8" bestFit="1" customWidth="1"/>
    <col min="9" max="9" width="14.28515625" style="8" bestFit="1" customWidth="1"/>
    <col min="10" max="16384" width="8.85546875" style="8"/>
  </cols>
  <sheetData>
    <row r="1" spans="1:9" ht="15" customHeight="1" x14ac:dyDescent="0.2">
      <c r="A1" s="36" t="s">
        <v>174</v>
      </c>
      <c r="B1" s="7"/>
      <c r="C1" s="7"/>
      <c r="D1" s="7"/>
    </row>
    <row r="2" spans="1:9" ht="15" customHeight="1" thickBot="1" x14ac:dyDescent="0.25">
      <c r="A2" s="51" t="s">
        <v>192</v>
      </c>
      <c r="B2" s="11"/>
      <c r="C2" s="11"/>
      <c r="D2" s="11"/>
      <c r="E2" s="11"/>
      <c r="F2" s="12"/>
    </row>
    <row r="3" spans="1:9" ht="15" customHeight="1" thickBot="1" x14ac:dyDescent="0.25">
      <c r="A3" s="163" t="s">
        <v>10</v>
      </c>
      <c r="B3" s="164"/>
      <c r="C3" s="164"/>
      <c r="D3" s="164"/>
      <c r="E3" s="164"/>
      <c r="F3" s="165"/>
    </row>
    <row r="4" spans="1:9" ht="15" customHeight="1" x14ac:dyDescent="0.2">
      <c r="A4" s="70" t="s">
        <v>320</v>
      </c>
      <c r="B4" s="71" t="s">
        <v>29</v>
      </c>
      <c r="C4" s="71" t="s">
        <v>30</v>
      </c>
      <c r="D4" s="71" t="s">
        <v>31</v>
      </c>
      <c r="E4" s="130" t="s">
        <v>32</v>
      </c>
      <c r="F4" s="131" t="s">
        <v>33</v>
      </c>
    </row>
    <row r="5" spans="1:9" s="17" customFormat="1" ht="48.75" customHeight="1" x14ac:dyDescent="0.2">
      <c r="A5" s="13" t="s">
        <v>0</v>
      </c>
      <c r="B5" s="14" t="s">
        <v>96</v>
      </c>
      <c r="C5" s="14" t="s">
        <v>97</v>
      </c>
      <c r="D5" s="15" t="s">
        <v>191</v>
      </c>
      <c r="E5" s="125" t="s">
        <v>322</v>
      </c>
      <c r="F5" s="16" t="s">
        <v>190</v>
      </c>
    </row>
    <row r="6" spans="1:9" ht="15" customHeight="1" x14ac:dyDescent="0.2">
      <c r="A6" s="18">
        <v>1</v>
      </c>
      <c r="B6" s="19" t="s">
        <v>64</v>
      </c>
      <c r="C6" s="20" t="s">
        <v>98</v>
      </c>
      <c r="D6" s="38">
        <f>50000*1.23</f>
        <v>61500</v>
      </c>
      <c r="E6" s="118"/>
      <c r="F6" s="140" t="str">
        <f>IF(E6="","",((D6-E6)/D6))</f>
        <v/>
      </c>
    </row>
    <row r="7" spans="1:9" ht="29.25" customHeight="1" x14ac:dyDescent="0.2">
      <c r="A7" s="18">
        <v>2</v>
      </c>
      <c r="B7" s="19" t="s">
        <v>68</v>
      </c>
      <c r="C7" s="61" t="s">
        <v>258</v>
      </c>
      <c r="D7" s="38">
        <f>50000*1.23</f>
        <v>61500</v>
      </c>
      <c r="E7" s="118"/>
      <c r="F7" s="140" t="str">
        <f t="shared" ref="F7:F30" si="0">IF(E7="","",((D7-E7)/D7))</f>
        <v/>
      </c>
    </row>
    <row r="8" spans="1:9" s="39" customFormat="1" ht="15" customHeight="1" x14ac:dyDescent="0.2">
      <c r="A8" s="18">
        <v>3</v>
      </c>
      <c r="B8" s="19" t="s">
        <v>99</v>
      </c>
      <c r="C8" s="40" t="s">
        <v>100</v>
      </c>
      <c r="D8" s="38">
        <f>25000*1.23</f>
        <v>30750</v>
      </c>
      <c r="E8" s="118"/>
      <c r="F8" s="140" t="str">
        <f t="shared" si="0"/>
        <v/>
      </c>
      <c r="H8" s="8"/>
      <c r="I8" s="8"/>
    </row>
    <row r="9" spans="1:9" ht="15" customHeight="1" x14ac:dyDescent="0.2">
      <c r="A9" s="18">
        <v>4</v>
      </c>
      <c r="B9" s="19" t="s">
        <v>101</v>
      </c>
      <c r="C9" s="40" t="s">
        <v>102</v>
      </c>
      <c r="D9" s="38">
        <f>50000*1.23</f>
        <v>61500</v>
      </c>
      <c r="E9" s="118"/>
      <c r="F9" s="140" t="str">
        <f t="shared" si="0"/>
        <v/>
      </c>
    </row>
    <row r="10" spans="1:9" s="39" customFormat="1" ht="29.25" customHeight="1" x14ac:dyDescent="0.2">
      <c r="A10" s="18">
        <v>5</v>
      </c>
      <c r="B10" s="19" t="s">
        <v>80</v>
      </c>
      <c r="C10" s="40" t="s">
        <v>259</v>
      </c>
      <c r="D10" s="38">
        <f>50000*1.23</f>
        <v>61500</v>
      </c>
      <c r="E10" s="118"/>
      <c r="F10" s="140" t="str">
        <f t="shared" si="0"/>
        <v/>
      </c>
      <c r="H10" s="8"/>
      <c r="I10" s="8"/>
    </row>
    <row r="11" spans="1:9" ht="15" customHeight="1" x14ac:dyDescent="0.2">
      <c r="A11" s="18">
        <v>6</v>
      </c>
      <c r="B11" s="19" t="s">
        <v>81</v>
      </c>
      <c r="C11" s="40" t="s">
        <v>103</v>
      </c>
      <c r="D11" s="38">
        <f>50000*1.23</f>
        <v>61500</v>
      </c>
      <c r="E11" s="118"/>
      <c r="F11" s="140" t="str">
        <f t="shared" si="0"/>
        <v/>
      </c>
    </row>
    <row r="12" spans="1:9" ht="15" customHeight="1" x14ac:dyDescent="0.2">
      <c r="A12" s="18">
        <v>7</v>
      </c>
      <c r="B12" s="19" t="s">
        <v>81</v>
      </c>
      <c r="C12" s="40" t="s">
        <v>104</v>
      </c>
      <c r="D12" s="38">
        <f>25000*1.23</f>
        <v>30750</v>
      </c>
      <c r="E12" s="118"/>
      <c r="F12" s="140" t="str">
        <f t="shared" si="0"/>
        <v/>
      </c>
    </row>
    <row r="13" spans="1:9" ht="15" customHeight="1" x14ac:dyDescent="0.2">
      <c r="A13" s="18">
        <v>8</v>
      </c>
      <c r="B13" s="19" t="s">
        <v>67</v>
      </c>
      <c r="C13" s="40" t="s">
        <v>105</v>
      </c>
      <c r="D13" s="38">
        <f>50000*1.23</f>
        <v>61500</v>
      </c>
      <c r="E13" s="118"/>
      <c r="F13" s="140" t="str">
        <f t="shared" si="0"/>
        <v/>
      </c>
    </row>
    <row r="14" spans="1:9" ht="29.25" customHeight="1" x14ac:dyDescent="0.2">
      <c r="A14" s="18">
        <v>9</v>
      </c>
      <c r="B14" s="19" t="s">
        <v>67</v>
      </c>
      <c r="C14" s="40" t="s">
        <v>260</v>
      </c>
      <c r="D14" s="38">
        <f>30000*1.23</f>
        <v>36900</v>
      </c>
      <c r="E14" s="118"/>
      <c r="F14" s="140" t="str">
        <f t="shared" si="0"/>
        <v/>
      </c>
    </row>
    <row r="15" spans="1:9" ht="15" customHeight="1" x14ac:dyDescent="0.2">
      <c r="A15" s="18">
        <v>10</v>
      </c>
      <c r="B15" s="19" t="s">
        <v>106</v>
      </c>
      <c r="C15" s="40" t="s">
        <v>107</v>
      </c>
      <c r="D15" s="38">
        <f>50000*1.23</f>
        <v>61500</v>
      </c>
      <c r="E15" s="118"/>
      <c r="F15" s="140" t="str">
        <f t="shared" si="0"/>
        <v/>
      </c>
    </row>
    <row r="16" spans="1:9" ht="15" customHeight="1" x14ac:dyDescent="0.2">
      <c r="A16" s="18">
        <v>11</v>
      </c>
      <c r="B16" s="19" t="s">
        <v>108</v>
      </c>
      <c r="C16" s="40" t="s">
        <v>109</v>
      </c>
      <c r="D16" s="38">
        <f>25000*1.23</f>
        <v>30750</v>
      </c>
      <c r="E16" s="118"/>
      <c r="F16" s="140" t="str">
        <f t="shared" si="0"/>
        <v/>
      </c>
    </row>
    <row r="17" spans="1:6" ht="15" customHeight="1" x14ac:dyDescent="0.2">
      <c r="A17" s="18">
        <v>12</v>
      </c>
      <c r="B17" s="19" t="s">
        <v>110</v>
      </c>
      <c r="C17" s="40" t="s">
        <v>111</v>
      </c>
      <c r="D17" s="38">
        <f>50000*1.23</f>
        <v>61500</v>
      </c>
      <c r="E17" s="118"/>
      <c r="F17" s="140" t="str">
        <f t="shared" si="0"/>
        <v/>
      </c>
    </row>
    <row r="18" spans="1:6" ht="15" customHeight="1" x14ac:dyDescent="0.2">
      <c r="A18" s="18">
        <v>13</v>
      </c>
      <c r="B18" s="19" t="s">
        <v>110</v>
      </c>
      <c r="C18" s="40" t="s">
        <v>112</v>
      </c>
      <c r="D18" s="38">
        <f>50000*1.23</f>
        <v>61500</v>
      </c>
      <c r="E18" s="118"/>
      <c r="F18" s="140" t="str">
        <f t="shared" si="0"/>
        <v/>
      </c>
    </row>
    <row r="19" spans="1:6" ht="15" customHeight="1" x14ac:dyDescent="0.2">
      <c r="A19" s="18">
        <v>14</v>
      </c>
      <c r="B19" s="19" t="s">
        <v>110</v>
      </c>
      <c r="C19" s="40" t="s">
        <v>113</v>
      </c>
      <c r="D19" s="38">
        <f>100000*1.23</f>
        <v>123000</v>
      </c>
      <c r="E19" s="118"/>
      <c r="F19" s="140" t="str">
        <f t="shared" si="0"/>
        <v/>
      </c>
    </row>
    <row r="20" spans="1:6" ht="15" customHeight="1" thickBot="1" x14ac:dyDescent="0.25">
      <c r="A20" s="18">
        <v>15</v>
      </c>
      <c r="B20" s="19" t="s">
        <v>114</v>
      </c>
      <c r="C20" s="40" t="s">
        <v>115</v>
      </c>
      <c r="D20" s="38">
        <f>100000*1.23</f>
        <v>123000</v>
      </c>
      <c r="E20" s="118"/>
      <c r="F20" s="140" t="str">
        <f t="shared" si="0"/>
        <v/>
      </c>
    </row>
    <row r="21" spans="1:6" ht="15" customHeight="1" thickBot="1" x14ac:dyDescent="0.25">
      <c r="A21" s="18">
        <v>16</v>
      </c>
      <c r="B21" s="19" t="s">
        <v>116</v>
      </c>
      <c r="C21" s="40" t="s">
        <v>117</v>
      </c>
      <c r="D21" s="38">
        <f>100000*1.23</f>
        <v>123000</v>
      </c>
      <c r="E21" s="152"/>
      <c r="F21" s="140" t="str">
        <f t="shared" si="0"/>
        <v/>
      </c>
    </row>
    <row r="22" spans="1:6" ht="15" customHeight="1" thickBot="1" x14ac:dyDescent="0.25">
      <c r="A22" s="18">
        <v>17</v>
      </c>
      <c r="B22" s="19" t="s">
        <v>118</v>
      </c>
      <c r="C22" s="40" t="s">
        <v>119</v>
      </c>
      <c r="D22" s="38">
        <f>100000*1.23</f>
        <v>123000</v>
      </c>
      <c r="E22" s="118"/>
      <c r="F22" s="140" t="str">
        <f t="shared" si="0"/>
        <v/>
      </c>
    </row>
    <row r="23" spans="1:6" ht="105.75" customHeight="1" thickBot="1" x14ac:dyDescent="0.25">
      <c r="A23" s="18">
        <v>18</v>
      </c>
      <c r="B23" s="19" t="s">
        <v>120</v>
      </c>
      <c r="C23" s="40" t="s">
        <v>277</v>
      </c>
      <c r="D23" s="38">
        <f>390000*1.23</f>
        <v>479700</v>
      </c>
      <c r="E23" s="152"/>
      <c r="F23" s="140" t="str">
        <f t="shared" si="0"/>
        <v/>
      </c>
    </row>
    <row r="24" spans="1:6" ht="15" customHeight="1" x14ac:dyDescent="0.2">
      <c r="A24" s="18">
        <v>19</v>
      </c>
      <c r="B24" s="19" t="s">
        <v>120</v>
      </c>
      <c r="C24" s="40" t="s">
        <v>121</v>
      </c>
      <c r="D24" s="38">
        <f>60000*1.23</f>
        <v>73800</v>
      </c>
      <c r="E24" s="118"/>
      <c r="F24" s="140" t="str">
        <f t="shared" si="0"/>
        <v/>
      </c>
    </row>
    <row r="25" spans="1:6" ht="15" customHeight="1" x14ac:dyDescent="0.2">
      <c r="A25" s="18">
        <v>20</v>
      </c>
      <c r="B25" s="19" t="s">
        <v>120</v>
      </c>
      <c r="C25" s="40" t="s">
        <v>122</v>
      </c>
      <c r="D25" s="38">
        <f>50000*1.23</f>
        <v>61500</v>
      </c>
      <c r="E25" s="118"/>
      <c r="F25" s="140" t="str">
        <f t="shared" si="0"/>
        <v/>
      </c>
    </row>
    <row r="26" spans="1:6" ht="126" customHeight="1" x14ac:dyDescent="0.2">
      <c r="A26" s="18">
        <v>21</v>
      </c>
      <c r="B26" s="19" t="s">
        <v>240</v>
      </c>
      <c r="C26" s="40" t="s">
        <v>278</v>
      </c>
      <c r="D26" s="38">
        <f>50000*1.23</f>
        <v>61500</v>
      </c>
      <c r="E26" s="118"/>
      <c r="F26" s="140" t="str">
        <f t="shared" si="0"/>
        <v/>
      </c>
    </row>
    <row r="27" spans="1:6" ht="66" customHeight="1" x14ac:dyDescent="0.2">
      <c r="A27" s="18">
        <v>22</v>
      </c>
      <c r="B27" s="19" t="s">
        <v>245</v>
      </c>
      <c r="C27" s="40" t="s">
        <v>275</v>
      </c>
      <c r="D27" s="38">
        <f>10000*1.23</f>
        <v>12300</v>
      </c>
      <c r="E27" s="118"/>
      <c r="F27" s="140" t="str">
        <f t="shared" si="0"/>
        <v/>
      </c>
    </row>
    <row r="28" spans="1:6" ht="66" customHeight="1" x14ac:dyDescent="0.2">
      <c r="A28" s="18">
        <v>23</v>
      </c>
      <c r="B28" s="19" t="s">
        <v>246</v>
      </c>
      <c r="C28" s="40" t="s">
        <v>123</v>
      </c>
      <c r="D28" s="38">
        <f>10000*1.23</f>
        <v>12300</v>
      </c>
      <c r="E28" s="118"/>
      <c r="F28" s="140" t="str">
        <f t="shared" si="0"/>
        <v/>
      </c>
    </row>
    <row r="29" spans="1:6" ht="51.75" customHeight="1" x14ac:dyDescent="0.2">
      <c r="A29" s="18">
        <v>24</v>
      </c>
      <c r="B29" s="40" t="s">
        <v>247</v>
      </c>
      <c r="C29" s="40" t="s">
        <v>276</v>
      </c>
      <c r="D29" s="38">
        <f>10000*1.23</f>
        <v>12300</v>
      </c>
      <c r="E29" s="118"/>
      <c r="F29" s="140" t="str">
        <f t="shared" si="0"/>
        <v/>
      </c>
    </row>
    <row r="30" spans="1:6" ht="145.5" customHeight="1" thickBot="1" x14ac:dyDescent="0.25">
      <c r="A30" s="18">
        <v>25</v>
      </c>
      <c r="B30" s="40" t="s">
        <v>248</v>
      </c>
      <c r="C30" s="40" t="s">
        <v>279</v>
      </c>
      <c r="D30" s="38">
        <f>15000*1.23</f>
        <v>18450</v>
      </c>
      <c r="E30" s="118"/>
      <c r="F30" s="141" t="str">
        <f t="shared" si="0"/>
        <v/>
      </c>
    </row>
    <row r="31" spans="1:6" ht="15" customHeight="1" thickBot="1" x14ac:dyDescent="0.25">
      <c r="A31" s="18"/>
      <c r="B31" s="166" t="s">
        <v>28</v>
      </c>
      <c r="C31" s="167"/>
      <c r="D31" s="167"/>
      <c r="E31" s="143"/>
      <c r="F31" s="123"/>
    </row>
    <row r="32" spans="1:6" ht="15" customHeight="1" x14ac:dyDescent="0.2">
      <c r="A32" s="22"/>
      <c r="B32" s="23"/>
      <c r="C32" s="24"/>
      <c r="E32" s="24"/>
    </row>
    <row r="33" spans="1:40" ht="15" customHeight="1" x14ac:dyDescent="0.2">
      <c r="A33" s="22"/>
      <c r="B33" s="170" t="s">
        <v>26</v>
      </c>
      <c r="C33" s="170"/>
      <c r="E33" s="28"/>
      <c r="F33" s="29"/>
    </row>
    <row r="34" spans="1:40" ht="15" customHeight="1" thickBot="1" x14ac:dyDescent="0.25">
      <c r="E34" s="33"/>
    </row>
    <row r="35" spans="1:40" ht="15" customHeight="1" thickBot="1" x14ac:dyDescent="0.25">
      <c r="A35" s="22"/>
      <c r="B35" s="171" t="s">
        <v>330</v>
      </c>
      <c r="C35" s="172"/>
      <c r="E35" s="28"/>
      <c r="F35" s="28"/>
      <c r="G35" s="28"/>
      <c r="H35" s="30"/>
      <c r="I35" s="28"/>
      <c r="J35" s="28"/>
      <c r="K35" s="30"/>
      <c r="L35" s="28"/>
      <c r="M35" s="28"/>
      <c r="N35" s="30"/>
      <c r="O35" s="28"/>
      <c r="P35" s="28"/>
      <c r="Q35" s="30"/>
      <c r="R35" s="28"/>
      <c r="S35" s="28"/>
      <c r="T35" s="30"/>
      <c r="U35" s="28"/>
      <c r="V35" s="28"/>
      <c r="W35" s="30"/>
      <c r="X35" s="28"/>
      <c r="Y35" s="28"/>
      <c r="Z35" s="30"/>
      <c r="AA35" s="28"/>
      <c r="AB35" s="28"/>
      <c r="AC35" s="30"/>
      <c r="AD35" s="30"/>
      <c r="AE35" s="30"/>
      <c r="AF35" s="30"/>
      <c r="AG35" s="28"/>
      <c r="AH35" s="28"/>
      <c r="AI35" s="30"/>
      <c r="AJ35" s="28"/>
      <c r="AK35" s="28"/>
      <c r="AL35" s="30"/>
      <c r="AM35" s="28"/>
      <c r="AN35" s="28"/>
    </row>
    <row r="36" spans="1:40" ht="15" customHeight="1" x14ac:dyDescent="0.2">
      <c r="A36" s="22"/>
      <c r="C36" s="27"/>
      <c r="E36" s="28"/>
    </row>
    <row r="37" spans="1:40" ht="15" customHeight="1" x14ac:dyDescent="0.2">
      <c r="A37" s="22"/>
      <c r="B37" s="41" t="s">
        <v>239</v>
      </c>
      <c r="E37" s="48"/>
    </row>
    <row r="38" spans="1:40" ht="15" customHeight="1" x14ac:dyDescent="0.2">
      <c r="B38" s="8" t="s">
        <v>230</v>
      </c>
      <c r="C38" s="41"/>
      <c r="D38" s="41"/>
    </row>
    <row r="39" spans="1:40" ht="15" customHeight="1" x14ac:dyDescent="0.2">
      <c r="B39" s="42"/>
    </row>
    <row r="40" spans="1:40" ht="15" customHeight="1" x14ac:dyDescent="0.2">
      <c r="B40" s="62" t="s">
        <v>25</v>
      </c>
      <c r="C40" s="49"/>
      <c r="D40" s="49"/>
    </row>
    <row r="41" spans="1:40" ht="15" customHeight="1" x14ac:dyDescent="0.2"/>
    <row r="42" spans="1:40" ht="15" customHeight="1" x14ac:dyDescent="0.2"/>
    <row r="43" spans="1:40" ht="15" customHeight="1" x14ac:dyDescent="0.2"/>
    <row r="44" spans="1:40" ht="15" customHeight="1" x14ac:dyDescent="0.2"/>
  </sheetData>
  <sheetProtection algorithmName="SHA-512" hashValue="W3jf8cflKxszaj3Dp/GsSRg1rqYzz5sjN0fhNLxRPxrhttPnnzHFza3ExshC1y4zU3SwtkNqmeu0HBXVG0fjNQ==" saltValue="dlAR4eoji9tldJ94nxZe1Q==" spinCount="100000" sheet="1" objects="1" scenarios="1"/>
  <mergeCells count="4">
    <mergeCell ref="A3:F3"/>
    <mergeCell ref="B31:D31"/>
    <mergeCell ref="B35:C35"/>
    <mergeCell ref="B33:C33"/>
  </mergeCells>
  <pageMargins left="0.7" right="0.7" top="0.75" bottom="0.75" header="0.3" footer="0.3"/>
  <pageSetup paperSize="9" scale="74" fitToHeight="0" orientation="landscape" r:id="rId1"/>
  <ignoredErrors>
    <ignoredError sqref="D8:D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5"/>
  <sheetViews>
    <sheetView zoomScaleNormal="100" workbookViewId="0">
      <selection activeCell="D25" sqref="D25"/>
    </sheetView>
  </sheetViews>
  <sheetFormatPr defaultColWidth="8.85546875" defaultRowHeight="12.75" x14ac:dyDescent="0.2"/>
  <cols>
    <col min="1" max="1" width="6.7109375" style="31" customWidth="1"/>
    <col min="2" max="3" width="30.42578125" style="8" customWidth="1"/>
    <col min="4" max="4" width="22.7109375" style="25" customWidth="1"/>
    <col min="5" max="5" width="33.85546875" style="8" customWidth="1"/>
    <col min="6" max="6" width="21.140625" style="8" customWidth="1"/>
    <col min="7" max="7" width="8.85546875" style="8"/>
    <col min="8" max="8" width="17.42578125" style="8" bestFit="1" customWidth="1"/>
    <col min="9" max="9" width="14.28515625" style="8" bestFit="1" customWidth="1"/>
    <col min="10" max="16384" width="8.85546875" style="8"/>
  </cols>
  <sheetData>
    <row r="1" spans="1:9" ht="15" customHeight="1" x14ac:dyDescent="0.2">
      <c r="A1" s="36" t="s">
        <v>175</v>
      </c>
      <c r="B1" s="36"/>
      <c r="C1" s="36"/>
      <c r="D1" s="36"/>
      <c r="E1" s="50"/>
    </row>
    <row r="2" spans="1:9" ht="15" customHeight="1" thickBot="1" x14ac:dyDescent="0.25">
      <c r="A2" s="63" t="s">
        <v>180</v>
      </c>
      <c r="B2" s="63"/>
      <c r="C2" s="63"/>
      <c r="D2" s="63"/>
      <c r="E2" s="11"/>
      <c r="F2" s="12"/>
    </row>
    <row r="3" spans="1:9" ht="15" customHeight="1" thickBot="1" x14ac:dyDescent="0.25">
      <c r="A3" s="163" t="s">
        <v>10</v>
      </c>
      <c r="B3" s="164"/>
      <c r="C3" s="164"/>
      <c r="D3" s="164"/>
      <c r="E3" s="164"/>
      <c r="F3" s="165"/>
    </row>
    <row r="4" spans="1:9" ht="15" customHeight="1" x14ac:dyDescent="0.2">
      <c r="A4" s="70" t="s">
        <v>320</v>
      </c>
      <c r="B4" s="71" t="s">
        <v>29</v>
      </c>
      <c r="C4" s="71" t="s">
        <v>30</v>
      </c>
      <c r="D4" s="71" t="s">
        <v>31</v>
      </c>
      <c r="E4" s="130" t="s">
        <v>32</v>
      </c>
      <c r="F4" s="131" t="s">
        <v>33</v>
      </c>
    </row>
    <row r="5" spans="1:9" s="17" customFormat="1" ht="48.75" customHeight="1" thickBot="1" x14ac:dyDescent="0.25">
      <c r="A5" s="13" t="s">
        <v>0</v>
      </c>
      <c r="B5" s="14" t="s">
        <v>93</v>
      </c>
      <c r="C5" s="14" t="s">
        <v>94</v>
      </c>
      <c r="D5" s="15" t="s">
        <v>191</v>
      </c>
      <c r="E5" s="125" t="s">
        <v>322</v>
      </c>
      <c r="F5" s="16" t="s">
        <v>190</v>
      </c>
    </row>
    <row r="6" spans="1:9" ht="15" customHeight="1" thickBot="1" x14ac:dyDescent="0.25">
      <c r="A6" s="18">
        <v>1</v>
      </c>
      <c r="B6" s="19" t="s">
        <v>124</v>
      </c>
      <c r="C6" s="19" t="s">
        <v>261</v>
      </c>
      <c r="D6" s="38">
        <f>90000*1.23</f>
        <v>110700</v>
      </c>
      <c r="E6" s="152"/>
      <c r="F6" s="138" t="str">
        <f>IF(E6="","",((D6-E6)/D6))</f>
        <v/>
      </c>
    </row>
    <row r="7" spans="1:9" ht="15" customHeight="1" x14ac:dyDescent="0.2">
      <c r="A7" s="18">
        <v>2</v>
      </c>
      <c r="B7" s="40" t="s">
        <v>125</v>
      </c>
      <c r="C7" s="19" t="s">
        <v>126</v>
      </c>
      <c r="D7" s="38">
        <f>40000*1.23</f>
        <v>49200</v>
      </c>
      <c r="E7" s="142"/>
      <c r="F7" s="138" t="str">
        <f t="shared" ref="F7:F13" si="0">IF(E7="","",((D7-E7)/D7))</f>
        <v/>
      </c>
    </row>
    <row r="8" spans="1:9" ht="15" customHeight="1" x14ac:dyDescent="0.2">
      <c r="A8" s="18">
        <v>3</v>
      </c>
      <c r="B8" s="40" t="s">
        <v>127</v>
      </c>
      <c r="C8" s="19" t="s">
        <v>126</v>
      </c>
      <c r="D8" s="38">
        <f>40000*1.23</f>
        <v>49200</v>
      </c>
      <c r="E8" s="142"/>
      <c r="F8" s="138" t="str">
        <f t="shared" si="0"/>
        <v/>
      </c>
    </row>
    <row r="9" spans="1:9" ht="15" customHeight="1" x14ac:dyDescent="0.2">
      <c r="A9" s="18">
        <v>4</v>
      </c>
      <c r="B9" s="40" t="s">
        <v>128</v>
      </c>
      <c r="C9" s="19" t="s">
        <v>129</v>
      </c>
      <c r="D9" s="38">
        <f>40000*1.23</f>
        <v>49200</v>
      </c>
      <c r="E9" s="142"/>
      <c r="F9" s="138" t="str">
        <f t="shared" si="0"/>
        <v/>
      </c>
    </row>
    <row r="10" spans="1:9" s="39" customFormat="1" ht="15" customHeight="1" x14ac:dyDescent="0.2">
      <c r="A10" s="18">
        <v>5</v>
      </c>
      <c r="B10" s="40" t="s">
        <v>6</v>
      </c>
      <c r="C10" s="19" t="s">
        <v>130</v>
      </c>
      <c r="D10" s="38">
        <f>30000*1.23</f>
        <v>36900</v>
      </c>
      <c r="E10" s="142"/>
      <c r="F10" s="138" t="str">
        <f t="shared" si="0"/>
        <v/>
      </c>
      <c r="H10" s="8"/>
      <c r="I10" s="8"/>
    </row>
    <row r="11" spans="1:9" s="39" customFormat="1" ht="15" customHeight="1" x14ac:dyDescent="0.2">
      <c r="A11" s="18">
        <v>6</v>
      </c>
      <c r="B11" s="19" t="s">
        <v>131</v>
      </c>
      <c r="C11" s="19" t="s">
        <v>132</v>
      </c>
      <c r="D11" s="38">
        <f>15000*1.23</f>
        <v>18450</v>
      </c>
      <c r="E11" s="142"/>
      <c r="F11" s="138" t="str">
        <f t="shared" si="0"/>
        <v/>
      </c>
      <c r="H11" s="8"/>
      <c r="I11" s="8"/>
    </row>
    <row r="12" spans="1:9" ht="15" customHeight="1" x14ac:dyDescent="0.2">
      <c r="A12" s="18">
        <v>7</v>
      </c>
      <c r="B12" s="40" t="s">
        <v>133</v>
      </c>
      <c r="C12" s="19" t="s">
        <v>134</v>
      </c>
      <c r="D12" s="38">
        <f>15000*1.23</f>
        <v>18450</v>
      </c>
      <c r="E12" s="142"/>
      <c r="F12" s="138" t="str">
        <f>IF(E12="","",((D12-E12)/D12))</f>
        <v/>
      </c>
    </row>
    <row r="13" spans="1:9" ht="15" customHeight="1" thickBot="1" x14ac:dyDescent="0.25">
      <c r="A13" s="18">
        <v>8</v>
      </c>
      <c r="B13" s="19" t="s">
        <v>242</v>
      </c>
      <c r="C13" s="43"/>
      <c r="D13" s="38">
        <f>40000*1.23</f>
        <v>49200</v>
      </c>
      <c r="E13" s="142"/>
      <c r="F13" s="139" t="str">
        <f t="shared" si="0"/>
        <v/>
      </c>
    </row>
    <row r="14" spans="1:9" ht="15" customHeight="1" thickBot="1" x14ac:dyDescent="0.25">
      <c r="A14" s="18"/>
      <c r="B14" s="166" t="s">
        <v>28</v>
      </c>
      <c r="C14" s="167"/>
      <c r="D14" s="167"/>
      <c r="E14" s="143"/>
    </row>
    <row r="15" spans="1:9" ht="15" customHeight="1" x14ac:dyDescent="0.2">
      <c r="A15" s="22"/>
      <c r="B15" s="23"/>
      <c r="C15" s="24"/>
      <c r="E15" s="24"/>
    </row>
    <row r="16" spans="1:9" ht="15" customHeight="1" x14ac:dyDescent="0.2">
      <c r="A16" s="22"/>
      <c r="B16" s="170" t="s">
        <v>26</v>
      </c>
      <c r="C16" s="170"/>
      <c r="E16" s="28"/>
      <c r="F16" s="29"/>
    </row>
    <row r="17" spans="1:40" ht="15" customHeight="1" thickBot="1" x14ac:dyDescent="0.25">
      <c r="E17" s="33"/>
    </row>
    <row r="18" spans="1:40" ht="15" customHeight="1" thickBot="1" x14ac:dyDescent="0.25">
      <c r="A18" s="22"/>
      <c r="B18" s="171" t="s">
        <v>330</v>
      </c>
      <c r="C18" s="172"/>
      <c r="E18" s="28"/>
      <c r="F18" s="28"/>
      <c r="G18" s="28"/>
      <c r="H18" s="30"/>
      <c r="I18" s="28"/>
      <c r="J18" s="28"/>
      <c r="K18" s="30"/>
      <c r="L18" s="28"/>
      <c r="M18" s="28"/>
      <c r="N18" s="30"/>
      <c r="O18" s="28"/>
      <c r="P18" s="28"/>
      <c r="Q18" s="30"/>
      <c r="R18" s="28"/>
      <c r="S18" s="28"/>
      <c r="T18" s="30"/>
      <c r="U18" s="28"/>
      <c r="V18" s="28"/>
      <c r="W18" s="30"/>
      <c r="X18" s="28"/>
      <c r="Y18" s="28"/>
      <c r="Z18" s="30"/>
      <c r="AA18" s="28"/>
      <c r="AB18" s="28"/>
      <c r="AC18" s="30"/>
      <c r="AD18" s="30"/>
      <c r="AE18" s="30"/>
      <c r="AF18" s="30"/>
      <c r="AG18" s="28"/>
      <c r="AH18" s="28"/>
      <c r="AI18" s="30"/>
      <c r="AJ18" s="28"/>
      <c r="AK18" s="28"/>
      <c r="AL18" s="30"/>
      <c r="AM18" s="28"/>
      <c r="AN18" s="28"/>
    </row>
    <row r="19" spans="1:40" ht="15" customHeight="1" x14ac:dyDescent="0.2">
      <c r="A19" s="22"/>
      <c r="C19" s="27"/>
      <c r="E19" s="28"/>
    </row>
    <row r="20" spans="1:40" ht="15" customHeight="1" x14ac:dyDescent="0.2">
      <c r="A20" s="22"/>
      <c r="B20" s="41" t="s">
        <v>241</v>
      </c>
      <c r="E20" s="48"/>
    </row>
    <row r="21" spans="1:40" ht="15" customHeight="1" x14ac:dyDescent="0.2">
      <c r="B21" s="8" t="s">
        <v>230</v>
      </c>
      <c r="C21" s="41"/>
      <c r="D21" s="41"/>
    </row>
    <row r="22" spans="1:40" ht="15" customHeight="1" x14ac:dyDescent="0.2">
      <c r="B22" s="42"/>
    </row>
    <row r="23" spans="1:40" ht="15" customHeight="1" x14ac:dyDescent="0.2">
      <c r="B23" s="62" t="s">
        <v>25</v>
      </c>
      <c r="C23" s="49"/>
      <c r="D23" s="49"/>
    </row>
    <row r="24" spans="1:40" ht="15" customHeight="1" x14ac:dyDescent="0.2"/>
    <row r="25" spans="1:40" ht="15" customHeight="1" x14ac:dyDescent="0.2"/>
  </sheetData>
  <sheetProtection algorithmName="SHA-512" hashValue="HPlqzdXthCXbU25bwL5iMCQ2IJKh5WoAUtJx5jPUCPCBStcfj2GWfj/x++3hqIWW0twbwBom3EiX/QO6KV/HHA==" saltValue="l0yTZr5OramhzC5EFfQtAA==" spinCount="100000" sheet="1" objects="1" scenarios="1"/>
  <mergeCells count="4">
    <mergeCell ref="A3:F3"/>
    <mergeCell ref="B14:D14"/>
    <mergeCell ref="B16:C16"/>
    <mergeCell ref="B18:C18"/>
  </mergeCells>
  <pageMargins left="0.7" right="0.7" top="0.75" bottom="0.75" header="0.3" footer="0.3"/>
  <pageSetup paperSize="9" scale="9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election activeCell="D19" sqref="D19"/>
    </sheetView>
  </sheetViews>
  <sheetFormatPr defaultColWidth="8.85546875" defaultRowHeight="14.25" x14ac:dyDescent="0.2"/>
  <cols>
    <col min="1" max="1" width="6.7109375" style="31" customWidth="1"/>
    <col min="2" max="2" width="36.7109375" style="8" customWidth="1"/>
    <col min="3" max="3" width="46" style="8" customWidth="1"/>
    <col min="4" max="4" width="22.7109375" style="25" customWidth="1"/>
    <col min="5" max="5" width="24.85546875" style="65" customWidth="1"/>
    <col min="6" max="7" width="24.140625" style="65" customWidth="1"/>
    <col min="8" max="11" width="21.85546875" style="65" customWidth="1"/>
    <col min="12" max="12" width="30.5703125" style="65" bestFit="1" customWidth="1"/>
    <col min="13" max="16384" width="8.85546875" style="8"/>
  </cols>
  <sheetData>
    <row r="1" spans="1:12" ht="15" customHeight="1" x14ac:dyDescent="0.2">
      <c r="A1" s="6" t="s">
        <v>176</v>
      </c>
      <c r="B1" s="36"/>
      <c r="C1" s="36"/>
      <c r="D1" s="36"/>
      <c r="E1" s="50"/>
      <c r="F1" s="8"/>
      <c r="G1" s="64"/>
    </row>
    <row r="2" spans="1:12" ht="15" customHeight="1" thickBot="1" x14ac:dyDescent="0.25">
      <c r="A2" s="66" t="s">
        <v>179</v>
      </c>
      <c r="B2" s="67"/>
      <c r="C2" s="67"/>
      <c r="D2" s="67"/>
      <c r="E2" s="68"/>
      <c r="F2" s="69"/>
      <c r="G2" s="64"/>
    </row>
    <row r="3" spans="1:12" ht="12.75" customHeight="1" thickBot="1" x14ac:dyDescent="0.25">
      <c r="A3" s="163" t="s">
        <v>10</v>
      </c>
      <c r="B3" s="164"/>
      <c r="C3" s="164"/>
      <c r="D3" s="164"/>
      <c r="E3" s="164"/>
      <c r="F3" s="164"/>
      <c r="G3" s="164"/>
      <c r="H3" s="164"/>
      <c r="I3" s="164"/>
      <c r="J3" s="164"/>
      <c r="K3" s="164"/>
      <c r="L3" s="165"/>
    </row>
    <row r="4" spans="1:12" ht="12.75" x14ac:dyDescent="0.2">
      <c r="A4" s="70" t="s">
        <v>320</v>
      </c>
      <c r="B4" s="71" t="s">
        <v>29</v>
      </c>
      <c r="C4" s="71" t="s">
        <v>30</v>
      </c>
      <c r="D4" s="71" t="s">
        <v>31</v>
      </c>
      <c r="E4" s="71" t="s">
        <v>32</v>
      </c>
      <c r="F4" s="71" t="s">
        <v>33</v>
      </c>
      <c r="G4" s="71" t="s">
        <v>34</v>
      </c>
      <c r="H4" s="71" t="s">
        <v>35</v>
      </c>
      <c r="I4" s="71" t="s">
        <v>36</v>
      </c>
      <c r="J4" s="71" t="s">
        <v>37</v>
      </c>
      <c r="K4" s="71" t="s">
        <v>38</v>
      </c>
      <c r="L4" s="130" t="s">
        <v>39</v>
      </c>
    </row>
    <row r="5" spans="1:12" s="17" customFormat="1" ht="120" customHeight="1" x14ac:dyDescent="0.2">
      <c r="A5" s="13" t="s">
        <v>0</v>
      </c>
      <c r="B5" s="14" t="s">
        <v>172</v>
      </c>
      <c r="C5" s="14" t="s">
        <v>94</v>
      </c>
      <c r="D5" s="15" t="s">
        <v>191</v>
      </c>
      <c r="E5" s="53" t="s">
        <v>193</v>
      </c>
      <c r="F5" s="55" t="s">
        <v>194</v>
      </c>
      <c r="G5" s="54" t="s">
        <v>195</v>
      </c>
      <c r="H5" s="54" t="s">
        <v>196</v>
      </c>
      <c r="I5" s="54" t="s">
        <v>197</v>
      </c>
      <c r="J5" s="54" t="s">
        <v>198</v>
      </c>
      <c r="K5" s="54" t="s">
        <v>325</v>
      </c>
      <c r="L5" s="146" t="s">
        <v>326</v>
      </c>
    </row>
    <row r="6" spans="1:12" ht="15" customHeight="1" x14ac:dyDescent="0.2">
      <c r="A6" s="18">
        <v>1</v>
      </c>
      <c r="B6" s="72" t="s">
        <v>135</v>
      </c>
      <c r="C6" s="21" t="s">
        <v>136</v>
      </c>
      <c r="D6" s="38">
        <f>100000*1.23</f>
        <v>123000</v>
      </c>
      <c r="E6" s="3"/>
      <c r="F6" s="4"/>
      <c r="G6" s="73"/>
      <c r="H6" s="73"/>
      <c r="I6" s="3"/>
      <c r="J6" s="3"/>
      <c r="K6" s="3"/>
      <c r="L6" s="5"/>
    </row>
    <row r="7" spans="1:12" ht="15" customHeight="1" x14ac:dyDescent="0.2">
      <c r="A7" s="18">
        <v>2</v>
      </c>
      <c r="B7" s="72" t="s">
        <v>137</v>
      </c>
      <c r="C7" s="19" t="s">
        <v>153</v>
      </c>
      <c r="D7" s="38">
        <f>100000*1.23</f>
        <v>123000</v>
      </c>
      <c r="E7" s="4"/>
      <c r="F7" s="4"/>
      <c r="G7" s="73"/>
      <c r="H7" s="73"/>
      <c r="I7" s="3"/>
      <c r="J7" s="3"/>
      <c r="K7" s="3"/>
      <c r="L7" s="5"/>
    </row>
    <row r="8" spans="1:12" ht="15" customHeight="1" x14ac:dyDescent="0.2">
      <c r="A8" s="18">
        <v>3</v>
      </c>
      <c r="B8" s="72" t="s">
        <v>137</v>
      </c>
      <c r="C8" s="19" t="s">
        <v>280</v>
      </c>
      <c r="D8" s="38">
        <f>150000*1.23</f>
        <v>184500</v>
      </c>
      <c r="E8" s="4"/>
      <c r="F8" s="4"/>
      <c r="G8" s="73"/>
      <c r="H8" s="73"/>
      <c r="I8" s="3"/>
      <c r="J8" s="3"/>
      <c r="K8" s="3"/>
      <c r="L8" s="5"/>
    </row>
    <row r="9" spans="1:12" ht="15" customHeight="1" x14ac:dyDescent="0.2">
      <c r="A9" s="18">
        <v>4</v>
      </c>
      <c r="B9" s="72" t="s">
        <v>138</v>
      </c>
      <c r="C9" s="21" t="s">
        <v>139</v>
      </c>
      <c r="D9" s="38">
        <f>200000*1.23</f>
        <v>246000</v>
      </c>
      <c r="E9" s="73"/>
      <c r="F9" s="73"/>
      <c r="G9" s="3"/>
      <c r="H9" s="3"/>
      <c r="I9" s="3"/>
      <c r="J9" s="3"/>
      <c r="K9" s="3"/>
      <c r="L9" s="5"/>
    </row>
    <row r="10" spans="1:12" ht="25.5" x14ac:dyDescent="0.2">
      <c r="A10" s="18">
        <v>5</v>
      </c>
      <c r="B10" s="72" t="s">
        <v>140</v>
      </c>
      <c r="C10" s="19" t="s">
        <v>141</v>
      </c>
      <c r="D10" s="38">
        <f>30000*1.23</f>
        <v>36900</v>
      </c>
      <c r="E10" s="4"/>
      <c r="F10" s="4"/>
      <c r="G10" s="73"/>
      <c r="H10" s="73"/>
      <c r="I10" s="3"/>
      <c r="J10" s="3"/>
      <c r="K10" s="3"/>
      <c r="L10" s="5"/>
    </row>
    <row r="11" spans="1:12" ht="15" customHeight="1" x14ac:dyDescent="0.2">
      <c r="A11" s="18">
        <v>6</v>
      </c>
      <c r="B11" s="72" t="s">
        <v>140</v>
      </c>
      <c r="C11" s="19" t="s">
        <v>273</v>
      </c>
      <c r="D11" s="38">
        <f>20000*1.23</f>
        <v>24600</v>
      </c>
      <c r="E11" s="4"/>
      <c r="F11" s="4"/>
      <c r="G11" s="73"/>
      <c r="H11" s="73"/>
      <c r="I11" s="3"/>
      <c r="J11" s="3"/>
      <c r="K11" s="3"/>
      <c r="L11" s="5"/>
    </row>
    <row r="12" spans="1:12" ht="15" customHeight="1" x14ac:dyDescent="0.2">
      <c r="A12" s="18">
        <v>7</v>
      </c>
      <c r="B12" s="72" t="s">
        <v>140</v>
      </c>
      <c r="C12" s="19" t="s">
        <v>142</v>
      </c>
      <c r="D12" s="38">
        <f>20000*1.23</f>
        <v>24600</v>
      </c>
      <c r="E12" s="4"/>
      <c r="F12" s="4"/>
      <c r="G12" s="73"/>
      <c r="H12" s="73"/>
      <c r="I12" s="3"/>
      <c r="J12" s="3"/>
      <c r="K12" s="3"/>
      <c r="L12" s="5"/>
    </row>
    <row r="13" spans="1:12" ht="15" customHeight="1" x14ac:dyDescent="0.2">
      <c r="A13" s="18">
        <v>8</v>
      </c>
      <c r="B13" s="72" t="s">
        <v>143</v>
      </c>
      <c r="C13" s="19" t="s">
        <v>144</v>
      </c>
      <c r="D13" s="38">
        <f>80000*1.23</f>
        <v>98400</v>
      </c>
      <c r="E13" s="4"/>
      <c r="F13" s="4"/>
      <c r="G13" s="73"/>
      <c r="H13" s="73"/>
      <c r="I13" s="3"/>
      <c r="J13" s="3"/>
      <c r="K13" s="3"/>
      <c r="L13" s="5"/>
    </row>
    <row r="14" spans="1:12" ht="15" customHeight="1" x14ac:dyDescent="0.2">
      <c r="A14" s="18">
        <v>9</v>
      </c>
      <c r="B14" s="72" t="s">
        <v>145</v>
      </c>
      <c r="C14" s="19" t="s">
        <v>280</v>
      </c>
      <c r="D14" s="38">
        <f>100000*1.23</f>
        <v>123000</v>
      </c>
      <c r="E14" s="4"/>
      <c r="F14" s="4"/>
      <c r="G14" s="73"/>
      <c r="H14" s="73"/>
      <c r="I14" s="3"/>
      <c r="J14" s="3"/>
      <c r="K14" s="3"/>
      <c r="L14" s="5"/>
    </row>
    <row r="15" spans="1:12" ht="15" customHeight="1" x14ac:dyDescent="0.2">
      <c r="A15" s="18">
        <v>10</v>
      </c>
      <c r="B15" s="72" t="s">
        <v>145</v>
      </c>
      <c r="C15" s="74" t="s">
        <v>146</v>
      </c>
      <c r="D15" s="38">
        <f>50000*1.23</f>
        <v>61500</v>
      </c>
      <c r="E15" s="4"/>
      <c r="F15" s="4"/>
      <c r="G15" s="73"/>
      <c r="H15" s="73"/>
      <c r="I15" s="3"/>
      <c r="J15" s="3"/>
      <c r="K15" s="3"/>
      <c r="L15" s="5"/>
    </row>
    <row r="16" spans="1:12" ht="15" customHeight="1" x14ac:dyDescent="0.2">
      <c r="A16" s="18">
        <v>11</v>
      </c>
      <c r="B16" s="72" t="s">
        <v>145</v>
      </c>
      <c r="C16" s="21" t="s">
        <v>147</v>
      </c>
      <c r="D16" s="38">
        <f>60000*1.23</f>
        <v>73800</v>
      </c>
      <c r="E16" s="4"/>
      <c r="F16" s="4"/>
      <c r="G16" s="73"/>
      <c r="H16" s="73"/>
      <c r="I16" s="3"/>
      <c r="J16" s="3"/>
      <c r="K16" s="3"/>
      <c r="L16" s="5"/>
    </row>
    <row r="17" spans="1:12" ht="15" customHeight="1" x14ac:dyDescent="0.2">
      <c r="A17" s="18">
        <v>12</v>
      </c>
      <c r="B17" s="72" t="s">
        <v>145</v>
      </c>
      <c r="C17" s="21" t="s">
        <v>148</v>
      </c>
      <c r="D17" s="38">
        <f>30000*1.23</f>
        <v>36900</v>
      </c>
      <c r="E17" s="4"/>
      <c r="F17" s="4"/>
      <c r="G17" s="73"/>
      <c r="H17" s="73"/>
      <c r="I17" s="3"/>
      <c r="J17" s="3"/>
      <c r="K17" s="3"/>
      <c r="L17" s="5"/>
    </row>
    <row r="18" spans="1:12" ht="15" customHeight="1" x14ac:dyDescent="0.2">
      <c r="A18" s="18">
        <v>13</v>
      </c>
      <c r="B18" s="72" t="s">
        <v>149</v>
      </c>
      <c r="C18" s="21" t="s">
        <v>139</v>
      </c>
      <c r="D18" s="38">
        <f>100000*1.23</f>
        <v>123000</v>
      </c>
      <c r="E18" s="73"/>
      <c r="F18" s="73"/>
      <c r="G18" s="3"/>
      <c r="H18" s="3"/>
      <c r="I18" s="3"/>
      <c r="J18" s="3"/>
      <c r="K18" s="3"/>
      <c r="L18" s="5"/>
    </row>
    <row r="19" spans="1:12" ht="15" customHeight="1" x14ac:dyDescent="0.2">
      <c r="A19" s="18">
        <v>14</v>
      </c>
      <c r="B19" s="72" t="s">
        <v>150</v>
      </c>
      <c r="C19" s="21" t="s">
        <v>151</v>
      </c>
      <c r="D19" s="38">
        <f>30000*1.23</f>
        <v>36900</v>
      </c>
      <c r="E19" s="4"/>
      <c r="F19" s="4"/>
      <c r="G19" s="73"/>
      <c r="H19" s="73"/>
      <c r="I19" s="3"/>
      <c r="J19" s="3"/>
      <c r="K19" s="3"/>
      <c r="L19" s="5"/>
    </row>
    <row r="20" spans="1:12" ht="15" customHeight="1" x14ac:dyDescent="0.2">
      <c r="A20" s="18">
        <v>15</v>
      </c>
      <c r="B20" s="72" t="s">
        <v>150</v>
      </c>
      <c r="C20" s="21" t="s">
        <v>152</v>
      </c>
      <c r="D20" s="38">
        <f>30000*1.23</f>
        <v>36900</v>
      </c>
      <c r="E20" s="4"/>
      <c r="F20" s="4"/>
      <c r="G20" s="73"/>
      <c r="H20" s="73"/>
      <c r="I20" s="3"/>
      <c r="J20" s="3"/>
      <c r="K20" s="3"/>
      <c r="L20" s="5"/>
    </row>
    <row r="21" spans="1:12" ht="15" customHeight="1" x14ac:dyDescent="0.2">
      <c r="A21" s="18">
        <v>16</v>
      </c>
      <c r="B21" s="72" t="s">
        <v>150</v>
      </c>
      <c r="C21" s="21" t="s">
        <v>153</v>
      </c>
      <c r="D21" s="38">
        <f>30000*1.23</f>
        <v>36900</v>
      </c>
      <c r="E21" s="4"/>
      <c r="F21" s="4"/>
      <c r="G21" s="73"/>
      <c r="H21" s="73"/>
      <c r="I21" s="3"/>
      <c r="J21" s="3"/>
      <c r="K21" s="3"/>
      <c r="L21" s="5"/>
    </row>
    <row r="22" spans="1:12" ht="15" customHeight="1" x14ac:dyDescent="0.2">
      <c r="A22" s="18">
        <v>17</v>
      </c>
      <c r="B22" s="72" t="s">
        <v>154</v>
      </c>
      <c r="C22" s="19" t="s">
        <v>281</v>
      </c>
      <c r="D22" s="38">
        <f>456420*1.23</f>
        <v>561396.6</v>
      </c>
      <c r="E22" s="4"/>
      <c r="F22" s="4"/>
      <c r="G22" s="73"/>
      <c r="H22" s="73"/>
      <c r="I22" s="3"/>
      <c r="J22" s="3"/>
      <c r="K22" s="3"/>
      <c r="L22" s="5"/>
    </row>
    <row r="23" spans="1:12" ht="15" customHeight="1" x14ac:dyDescent="0.2">
      <c r="A23" s="18">
        <v>18</v>
      </c>
      <c r="B23" s="72" t="s">
        <v>155</v>
      </c>
      <c r="C23" s="21" t="s">
        <v>156</v>
      </c>
      <c r="D23" s="38">
        <f>20000*1.23</f>
        <v>24600</v>
      </c>
      <c r="E23" s="4"/>
      <c r="F23" s="4"/>
      <c r="G23" s="73"/>
      <c r="H23" s="73"/>
      <c r="I23" s="3"/>
      <c r="J23" s="3"/>
      <c r="K23" s="3"/>
      <c r="L23" s="5"/>
    </row>
    <row r="24" spans="1:12" ht="15" customHeight="1" x14ac:dyDescent="0.2">
      <c r="A24" s="18">
        <v>19</v>
      </c>
      <c r="B24" s="72" t="s">
        <v>157</v>
      </c>
      <c r="C24" s="19" t="s">
        <v>158</v>
      </c>
      <c r="D24" s="38">
        <f>30000*1.23</f>
        <v>36900</v>
      </c>
      <c r="E24" s="4"/>
      <c r="F24" s="4"/>
      <c r="G24" s="73"/>
      <c r="H24" s="73"/>
      <c r="I24" s="3"/>
      <c r="J24" s="3"/>
      <c r="K24" s="3"/>
      <c r="L24" s="5"/>
    </row>
    <row r="25" spans="1:12" ht="15" customHeight="1" x14ac:dyDescent="0.2">
      <c r="A25" s="18">
        <v>20</v>
      </c>
      <c r="B25" s="72" t="s">
        <v>157</v>
      </c>
      <c r="C25" s="19" t="s">
        <v>282</v>
      </c>
      <c r="D25" s="38">
        <f>20000*1.23</f>
        <v>24600</v>
      </c>
      <c r="E25" s="4"/>
      <c r="F25" s="4"/>
      <c r="G25" s="73"/>
      <c r="H25" s="73"/>
      <c r="I25" s="3"/>
      <c r="J25" s="3"/>
      <c r="K25" s="3"/>
      <c r="L25" s="5"/>
    </row>
    <row r="26" spans="1:12" ht="15" customHeight="1" x14ac:dyDescent="0.2">
      <c r="A26" s="18">
        <v>21</v>
      </c>
      <c r="B26" s="72" t="s">
        <v>159</v>
      </c>
      <c r="C26" s="19" t="s">
        <v>283</v>
      </c>
      <c r="D26" s="38">
        <f>120000*1.23</f>
        <v>147600</v>
      </c>
      <c r="E26" s="4"/>
      <c r="F26" s="4"/>
      <c r="G26" s="73"/>
      <c r="H26" s="73"/>
      <c r="I26" s="3"/>
      <c r="J26" s="3"/>
      <c r="K26" s="3"/>
      <c r="L26" s="5"/>
    </row>
    <row r="27" spans="1:12" ht="15" customHeight="1" x14ac:dyDescent="0.2">
      <c r="A27" s="18">
        <v>22</v>
      </c>
      <c r="B27" s="72" t="s">
        <v>159</v>
      </c>
      <c r="C27" s="21" t="s">
        <v>153</v>
      </c>
      <c r="D27" s="38">
        <f>123000*1.23</f>
        <v>151290</v>
      </c>
      <c r="E27" s="4"/>
      <c r="F27" s="4"/>
      <c r="G27" s="73"/>
      <c r="H27" s="73"/>
      <c r="I27" s="3"/>
      <c r="J27" s="3"/>
      <c r="K27" s="3"/>
      <c r="L27" s="5"/>
    </row>
    <row r="28" spans="1:12" ht="15" customHeight="1" x14ac:dyDescent="0.2">
      <c r="A28" s="18">
        <v>23</v>
      </c>
      <c r="B28" s="72" t="s">
        <v>159</v>
      </c>
      <c r="C28" s="21" t="s">
        <v>280</v>
      </c>
      <c r="D28" s="38">
        <f>220000*1.23</f>
        <v>270600</v>
      </c>
      <c r="E28" s="4"/>
      <c r="F28" s="4"/>
      <c r="G28" s="73"/>
      <c r="H28" s="73"/>
      <c r="I28" s="3"/>
      <c r="J28" s="3"/>
      <c r="K28" s="3"/>
      <c r="L28" s="5"/>
    </row>
    <row r="29" spans="1:12" ht="15" customHeight="1" x14ac:dyDescent="0.2">
      <c r="A29" s="18">
        <v>24</v>
      </c>
      <c r="B29" s="72" t="s">
        <v>159</v>
      </c>
      <c r="C29" s="21" t="s">
        <v>160</v>
      </c>
      <c r="D29" s="38">
        <f>50000*1.23</f>
        <v>61500</v>
      </c>
      <c r="E29" s="4"/>
      <c r="F29" s="4"/>
      <c r="G29" s="73"/>
      <c r="H29" s="73"/>
      <c r="I29" s="3"/>
      <c r="J29" s="3"/>
      <c r="K29" s="3"/>
      <c r="L29" s="5"/>
    </row>
    <row r="30" spans="1:12" ht="15" customHeight="1" x14ac:dyDescent="0.2">
      <c r="A30" s="18">
        <v>25</v>
      </c>
      <c r="B30" s="72" t="s">
        <v>159</v>
      </c>
      <c r="C30" s="21" t="s">
        <v>161</v>
      </c>
      <c r="D30" s="38">
        <f>50000*1.23</f>
        <v>61500</v>
      </c>
      <c r="E30" s="4"/>
      <c r="F30" s="4"/>
      <c r="G30" s="73"/>
      <c r="H30" s="73"/>
      <c r="I30" s="3"/>
      <c r="J30" s="3"/>
      <c r="K30" s="3"/>
      <c r="L30" s="5"/>
    </row>
    <row r="31" spans="1:12" ht="15" customHeight="1" x14ac:dyDescent="0.2">
      <c r="A31" s="18">
        <v>26</v>
      </c>
      <c r="B31" s="72" t="s">
        <v>162</v>
      </c>
      <c r="C31" s="19" t="s">
        <v>284</v>
      </c>
      <c r="D31" s="38">
        <f>100000*1.23</f>
        <v>123000</v>
      </c>
      <c r="E31" s="73"/>
      <c r="F31" s="73"/>
      <c r="G31" s="3"/>
      <c r="H31" s="3"/>
      <c r="I31" s="3"/>
      <c r="J31" s="3"/>
      <c r="K31" s="3"/>
      <c r="L31" s="5"/>
    </row>
    <row r="32" spans="1:12" ht="15" customHeight="1" thickBot="1" x14ac:dyDescent="0.25">
      <c r="A32" s="18"/>
      <c r="B32" s="166" t="s">
        <v>28</v>
      </c>
      <c r="C32" s="167"/>
      <c r="D32" s="167"/>
      <c r="E32" s="167"/>
      <c r="F32" s="167"/>
      <c r="G32" s="167"/>
      <c r="H32" s="167"/>
      <c r="I32" s="167"/>
      <c r="J32" s="167"/>
      <c r="K32" s="176"/>
      <c r="L32" s="145"/>
    </row>
    <row r="33" spans="1:3" x14ac:dyDescent="0.2">
      <c r="A33" s="22"/>
      <c r="B33" s="23"/>
      <c r="C33" s="24"/>
    </row>
    <row r="34" spans="1:3" x14ac:dyDescent="0.2">
      <c r="A34" s="22"/>
      <c r="B34" s="26" t="s">
        <v>26</v>
      </c>
      <c r="C34" s="27"/>
    </row>
    <row r="35" spans="1:3" x14ac:dyDescent="0.2">
      <c r="A35" s="22"/>
      <c r="C35" s="27"/>
    </row>
    <row r="36" spans="1:3" x14ac:dyDescent="0.2">
      <c r="B36" s="8" t="s">
        <v>243</v>
      </c>
    </row>
  </sheetData>
  <sheetProtection algorithmName="SHA-512" hashValue="tgG/rbFIzcSBxu9I4CC+SIs7YncTgE6Idh+7u9OBIKLYeB6Nmboclm9luxPsrkrm+QOBZXNT4BUrxbTNY7eTxw==" saltValue="zC6XJBY9y1xgH37s3GZQKw==" spinCount="100000" sheet="1" objects="1" scenarios="1"/>
  <mergeCells count="2">
    <mergeCell ref="A3:L3"/>
    <mergeCell ref="B32:K32"/>
  </mergeCells>
  <pageMargins left="0.7" right="0.7" top="0.75" bottom="0.75" header="0.3" footer="0.3"/>
  <pageSetup paperSize="9"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zoomScaleNormal="100" workbookViewId="0">
      <selection activeCell="D5" sqref="D5"/>
    </sheetView>
  </sheetViews>
  <sheetFormatPr defaultColWidth="8.85546875" defaultRowHeight="14.25" x14ac:dyDescent="0.2"/>
  <cols>
    <col min="1" max="1" width="6.7109375" style="31" customWidth="1"/>
    <col min="2" max="2" width="27" style="8" customWidth="1"/>
    <col min="3" max="3" width="17.42578125" style="8" bestFit="1" customWidth="1"/>
    <col min="4" max="4" width="22.7109375" style="25" customWidth="1"/>
    <col min="5" max="5" width="22.42578125" style="86" customWidth="1"/>
    <col min="6" max="6" width="25.42578125" style="86" customWidth="1"/>
    <col min="7" max="7" width="23.140625" style="86" customWidth="1"/>
    <col min="8" max="10" width="26.140625" style="65" customWidth="1"/>
    <col min="11" max="16384" width="8.85546875" style="8"/>
  </cols>
  <sheetData>
    <row r="1" spans="1:10" ht="14.25" customHeight="1" x14ac:dyDescent="0.2">
      <c r="A1" s="6" t="s">
        <v>177</v>
      </c>
      <c r="B1" s="36"/>
      <c r="C1" s="36"/>
      <c r="D1" s="36"/>
      <c r="E1" s="50"/>
      <c r="F1" s="75"/>
      <c r="G1" s="75"/>
      <c r="H1" s="75"/>
      <c r="I1" s="75"/>
    </row>
    <row r="2" spans="1:10" ht="14.25" customHeight="1" thickBot="1" x14ac:dyDescent="0.25">
      <c r="A2" s="66" t="s">
        <v>220</v>
      </c>
      <c r="B2" s="67"/>
      <c r="C2" s="67"/>
      <c r="D2" s="67"/>
      <c r="E2" s="68"/>
      <c r="F2" s="76"/>
      <c r="G2" s="76"/>
      <c r="H2" s="76"/>
      <c r="I2" s="76"/>
    </row>
    <row r="3" spans="1:10" ht="12.75" customHeight="1" thickBot="1" x14ac:dyDescent="0.25">
      <c r="A3" s="163" t="s">
        <v>10</v>
      </c>
      <c r="B3" s="164"/>
      <c r="C3" s="164"/>
      <c r="D3" s="164"/>
      <c r="E3" s="164"/>
      <c r="F3" s="164"/>
      <c r="G3" s="164"/>
      <c r="H3" s="164"/>
      <c r="I3" s="164"/>
      <c r="J3" s="165"/>
    </row>
    <row r="4" spans="1:10" ht="12.75" x14ac:dyDescent="0.2">
      <c r="A4" s="71" t="s">
        <v>320</v>
      </c>
      <c r="B4" s="71" t="s">
        <v>29</v>
      </c>
      <c r="C4" s="71" t="s">
        <v>30</v>
      </c>
      <c r="D4" s="71" t="s">
        <v>31</v>
      </c>
      <c r="E4" s="71" t="s">
        <v>32</v>
      </c>
      <c r="F4" s="71" t="s">
        <v>33</v>
      </c>
      <c r="G4" s="71" t="s">
        <v>34</v>
      </c>
      <c r="H4" s="71" t="s">
        <v>35</v>
      </c>
      <c r="I4" s="71" t="s">
        <v>36</v>
      </c>
      <c r="J4" s="130" t="s">
        <v>37</v>
      </c>
    </row>
    <row r="5" spans="1:10" s="17" customFormat="1" ht="38.25" x14ac:dyDescent="0.2">
      <c r="A5" s="13" t="s">
        <v>0</v>
      </c>
      <c r="B5" s="77" t="s">
        <v>163</v>
      </c>
      <c r="C5" s="78" t="s">
        <v>164</v>
      </c>
      <c r="D5" s="15" t="s">
        <v>191</v>
      </c>
      <c r="E5" s="56" t="s">
        <v>200</v>
      </c>
      <c r="F5" s="56" t="s">
        <v>201</v>
      </c>
      <c r="G5" s="53" t="s">
        <v>202</v>
      </c>
      <c r="H5" s="53" t="s">
        <v>327</v>
      </c>
      <c r="I5" s="53" t="s">
        <v>323</v>
      </c>
      <c r="J5" s="147" t="s">
        <v>324</v>
      </c>
    </row>
    <row r="6" spans="1:10" ht="15" customHeight="1" x14ac:dyDescent="0.2">
      <c r="A6" s="18">
        <v>1</v>
      </c>
      <c r="B6" s="19" t="s">
        <v>265</v>
      </c>
      <c r="C6" s="20" t="s">
        <v>165</v>
      </c>
      <c r="D6" s="38">
        <f>40000*1.23</f>
        <v>49200</v>
      </c>
      <c r="E6" s="1"/>
      <c r="F6" s="1"/>
      <c r="G6" s="1"/>
      <c r="H6" s="1"/>
      <c r="I6" s="1"/>
      <c r="J6" s="2"/>
    </row>
    <row r="7" spans="1:10" ht="15" customHeight="1" x14ac:dyDescent="0.2">
      <c r="A7" s="18">
        <v>2</v>
      </c>
      <c r="B7" s="21" t="s">
        <v>166</v>
      </c>
      <c r="C7" s="79" t="s">
        <v>262</v>
      </c>
      <c r="D7" s="38">
        <f>40000*1.23</f>
        <v>49200</v>
      </c>
      <c r="E7" s="1"/>
      <c r="F7" s="1"/>
      <c r="G7" s="1"/>
      <c r="H7" s="1"/>
      <c r="I7" s="1"/>
      <c r="J7" s="2"/>
    </row>
    <row r="8" spans="1:10" ht="15" customHeight="1" x14ac:dyDescent="0.2">
      <c r="A8" s="18">
        <v>3</v>
      </c>
      <c r="B8" s="19" t="s">
        <v>264</v>
      </c>
      <c r="C8" s="20" t="s">
        <v>167</v>
      </c>
      <c r="D8" s="38">
        <f>40000*1.23</f>
        <v>49200</v>
      </c>
      <c r="E8" s="1"/>
      <c r="F8" s="1"/>
      <c r="G8" s="1"/>
      <c r="H8" s="1"/>
      <c r="I8" s="1"/>
      <c r="J8" s="2"/>
    </row>
    <row r="9" spans="1:10" ht="15" customHeight="1" x14ac:dyDescent="0.2">
      <c r="A9" s="18">
        <v>4</v>
      </c>
      <c r="B9" s="19" t="s">
        <v>264</v>
      </c>
      <c r="C9" s="20" t="s">
        <v>263</v>
      </c>
      <c r="D9" s="38">
        <f>15000*1.23</f>
        <v>18450</v>
      </c>
      <c r="E9" s="1"/>
      <c r="F9" s="1"/>
      <c r="G9" s="1"/>
      <c r="H9" s="1"/>
      <c r="I9" s="1"/>
      <c r="J9" s="2"/>
    </row>
    <row r="10" spans="1:10" s="39" customFormat="1" ht="15" customHeight="1" x14ac:dyDescent="0.2">
      <c r="A10" s="18">
        <v>5</v>
      </c>
      <c r="B10" s="19" t="s">
        <v>264</v>
      </c>
      <c r="C10" s="79" t="s">
        <v>168</v>
      </c>
      <c r="D10" s="38">
        <f>20000*1.23</f>
        <v>24600</v>
      </c>
      <c r="E10" s="1"/>
      <c r="F10" s="1"/>
      <c r="G10" s="1"/>
      <c r="H10" s="1"/>
      <c r="I10" s="1"/>
      <c r="J10" s="2"/>
    </row>
    <row r="11" spans="1:10" s="39" customFormat="1" ht="15" customHeight="1" x14ac:dyDescent="0.2">
      <c r="A11" s="18">
        <v>6</v>
      </c>
      <c r="B11" s="19" t="s">
        <v>169</v>
      </c>
      <c r="C11" s="20" t="s">
        <v>170</v>
      </c>
      <c r="D11" s="38">
        <f>30000*1.23</f>
        <v>36900</v>
      </c>
      <c r="E11" s="1"/>
      <c r="F11" s="1"/>
      <c r="G11" s="1"/>
      <c r="H11" s="1"/>
      <c r="I11" s="1"/>
      <c r="J11" s="2"/>
    </row>
    <row r="12" spans="1:10" ht="15" customHeight="1" x14ac:dyDescent="0.2">
      <c r="A12" s="18">
        <v>7</v>
      </c>
      <c r="B12" s="19" t="s">
        <v>169</v>
      </c>
      <c r="C12" s="20" t="s">
        <v>171</v>
      </c>
      <c r="D12" s="38">
        <f>15000*1.23</f>
        <v>18450</v>
      </c>
      <c r="E12" s="1"/>
      <c r="F12" s="1"/>
      <c r="G12" s="1"/>
      <c r="H12" s="1"/>
      <c r="I12" s="1"/>
      <c r="J12" s="2"/>
    </row>
    <row r="13" spans="1:10" ht="15" customHeight="1" thickBot="1" x14ac:dyDescent="0.25">
      <c r="A13" s="18"/>
      <c r="B13" s="166" t="s">
        <v>28</v>
      </c>
      <c r="C13" s="167"/>
      <c r="D13" s="167"/>
      <c r="E13" s="167"/>
      <c r="F13" s="167"/>
      <c r="G13" s="167"/>
      <c r="H13" s="167"/>
      <c r="I13" s="176"/>
      <c r="J13" s="145"/>
    </row>
    <row r="14" spans="1:10" ht="14.25" customHeight="1" x14ac:dyDescent="0.2">
      <c r="A14" s="22"/>
      <c r="B14" s="23"/>
      <c r="C14" s="24"/>
      <c r="E14" s="80"/>
      <c r="F14" s="80"/>
      <c r="G14" s="80"/>
      <c r="H14" s="81"/>
      <c r="I14" s="81"/>
    </row>
    <row r="15" spans="1:10" ht="14.25" customHeight="1" x14ac:dyDescent="0.2">
      <c r="A15" s="22"/>
      <c r="B15" s="26" t="s">
        <v>26</v>
      </c>
      <c r="C15" s="27"/>
      <c r="E15" s="80"/>
      <c r="F15" s="80"/>
      <c r="G15" s="80"/>
      <c r="H15" s="81"/>
      <c r="I15" s="81"/>
      <c r="J15" s="82"/>
    </row>
    <row r="16" spans="1:10" ht="14.25" customHeight="1" x14ac:dyDescent="0.2">
      <c r="A16" s="22"/>
      <c r="C16" s="27"/>
      <c r="E16" s="80"/>
      <c r="F16" s="80"/>
      <c r="G16" s="80"/>
      <c r="H16" s="81"/>
      <c r="I16" s="81"/>
      <c r="J16" s="82"/>
    </row>
    <row r="17" spans="1:10" ht="14.25" customHeight="1" x14ac:dyDescent="0.2">
      <c r="A17" s="22"/>
      <c r="B17" s="8" t="s">
        <v>243</v>
      </c>
      <c r="E17" s="83"/>
      <c r="F17" s="83"/>
      <c r="G17" s="83"/>
      <c r="H17" s="84"/>
      <c r="I17" s="84"/>
      <c r="J17" s="82"/>
    </row>
    <row r="18" spans="1:10" ht="14.25" customHeight="1" x14ac:dyDescent="0.2">
      <c r="E18" s="85"/>
      <c r="F18" s="85"/>
      <c r="G18" s="85"/>
      <c r="H18" s="82"/>
      <c r="I18" s="82"/>
      <c r="J18" s="82"/>
    </row>
    <row r="19" spans="1:10" ht="14.25" customHeight="1" x14ac:dyDescent="0.2">
      <c r="B19" s="42"/>
      <c r="C19" s="49"/>
      <c r="D19" s="49"/>
      <c r="E19" s="49"/>
      <c r="F19" s="85"/>
      <c r="G19" s="85"/>
      <c r="H19" s="82"/>
      <c r="I19" s="82"/>
      <c r="J19" s="82"/>
    </row>
    <row r="20" spans="1:10" ht="14.25" customHeight="1" x14ac:dyDescent="0.2">
      <c r="D20" s="8"/>
    </row>
    <row r="21" spans="1:10" ht="14.25" customHeight="1" x14ac:dyDescent="0.2">
      <c r="D21" s="8"/>
    </row>
    <row r="22" spans="1:10" ht="14.25" customHeight="1" x14ac:dyDescent="0.2">
      <c r="D22" s="8"/>
    </row>
    <row r="23" spans="1:10" ht="14.25" customHeight="1" x14ac:dyDescent="0.2"/>
    <row r="24" spans="1:10" ht="14.25" customHeight="1" x14ac:dyDescent="0.2"/>
  </sheetData>
  <sheetProtection sheet="1" objects="1" scenarios="1"/>
  <mergeCells count="2">
    <mergeCell ref="A3:J3"/>
    <mergeCell ref="B13:I13"/>
  </mergeCells>
  <pageMargins left="0.7" right="0.7" top="0.75" bottom="0.75" header="0.3" footer="0.3"/>
  <pageSetup paperSize="9" scale="6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22" sqref="D22"/>
    </sheetView>
  </sheetViews>
  <sheetFormatPr defaultRowHeight="12.75" x14ac:dyDescent="0.2"/>
  <cols>
    <col min="1" max="1" width="9.140625" style="8"/>
    <col min="2" max="2" width="21.28515625" style="8" customWidth="1"/>
    <col min="3" max="3" width="43.7109375" style="8" customWidth="1"/>
    <col min="4" max="7" width="20.140625" style="8" customWidth="1"/>
    <col min="8" max="16384" width="9.140625" style="8"/>
  </cols>
  <sheetData>
    <row r="1" spans="1:7" ht="15.75" x14ac:dyDescent="0.2">
      <c r="A1" s="36" t="s">
        <v>185</v>
      </c>
      <c r="B1" s="87"/>
      <c r="C1" s="7"/>
      <c r="D1" s="7"/>
      <c r="E1" s="7"/>
      <c r="F1" s="7"/>
      <c r="G1" s="7"/>
    </row>
    <row r="2" spans="1:7" ht="15.75" customHeight="1" thickBot="1" x14ac:dyDescent="0.25">
      <c r="A2" s="51" t="s">
        <v>249</v>
      </c>
      <c r="B2" s="67"/>
      <c r="C2" s="67"/>
      <c r="D2" s="67"/>
      <c r="E2" s="67"/>
      <c r="F2" s="67"/>
    </row>
    <row r="3" spans="1:7" ht="13.5" thickBot="1" x14ac:dyDescent="0.25">
      <c r="A3" s="163" t="s">
        <v>250</v>
      </c>
      <c r="B3" s="164"/>
      <c r="C3" s="164"/>
      <c r="D3" s="164"/>
      <c r="E3" s="164"/>
      <c r="F3" s="164"/>
      <c r="G3" s="165"/>
    </row>
    <row r="4" spans="1:7" ht="15" customHeight="1" x14ac:dyDescent="0.2">
      <c r="A4" s="181" t="s">
        <v>320</v>
      </c>
      <c r="B4" s="182"/>
      <c r="C4" s="71" t="s">
        <v>29</v>
      </c>
      <c r="D4" s="71" t="s">
        <v>30</v>
      </c>
      <c r="E4" s="71" t="s">
        <v>31</v>
      </c>
      <c r="F4" s="71" t="s">
        <v>32</v>
      </c>
      <c r="G4" s="129" t="s">
        <v>33</v>
      </c>
    </row>
    <row r="5" spans="1:7" ht="65.25" customHeight="1" x14ac:dyDescent="0.2">
      <c r="A5" s="177"/>
      <c r="B5" s="178"/>
      <c r="C5" s="88" t="s">
        <v>182</v>
      </c>
      <c r="D5" s="88" t="s">
        <v>183</v>
      </c>
      <c r="E5" s="88" t="s">
        <v>269</v>
      </c>
      <c r="F5" s="89" t="s">
        <v>270</v>
      </c>
      <c r="G5" s="122" t="s">
        <v>328</v>
      </c>
    </row>
    <row r="6" spans="1:7" ht="90" customHeight="1" thickBot="1" x14ac:dyDescent="0.25">
      <c r="A6" s="179" t="s">
        <v>184</v>
      </c>
      <c r="B6" s="180"/>
      <c r="C6" s="90" t="s">
        <v>244</v>
      </c>
      <c r="D6" s="91">
        <v>30</v>
      </c>
      <c r="E6" s="100"/>
      <c r="F6" s="101"/>
      <c r="G6" s="102"/>
    </row>
    <row r="7" spans="1:7" x14ac:dyDescent="0.2">
      <c r="A7" s="23"/>
      <c r="B7" s="92"/>
      <c r="C7" s="93"/>
      <c r="D7" s="93"/>
      <c r="E7" s="93"/>
      <c r="F7" s="94"/>
      <c r="G7" s="69"/>
    </row>
    <row r="8" spans="1:7" ht="15" customHeight="1" x14ac:dyDescent="0.2">
      <c r="B8" s="26" t="s">
        <v>26</v>
      </c>
      <c r="D8" s="23"/>
      <c r="E8" s="23"/>
      <c r="F8" s="24"/>
    </row>
    <row r="10" spans="1:7" x14ac:dyDescent="0.2">
      <c r="B10" s="42" t="s">
        <v>257</v>
      </c>
      <c r="C10" s="95"/>
      <c r="D10" s="95"/>
      <c r="E10" s="95"/>
      <c r="F10" s="95"/>
      <c r="G10" s="95"/>
    </row>
  </sheetData>
  <sheetProtection algorithmName="SHA-512" hashValue="zv8D37BVMLyMrTJJExEmtu6Usn3edQecbQv/AN2H/oa/U1rG4wzUEfzI/FqpCee2Eq396H4Ryc8CjIvPLEgTag==" saltValue="UN/HeaN/yLcfUnTsrMjTgw==" spinCount="100000" sheet="1" objects="1" scenarios="1"/>
  <mergeCells count="4">
    <mergeCell ref="A3:G3"/>
    <mergeCell ref="A5:B5"/>
    <mergeCell ref="A6:B6"/>
    <mergeCell ref="A4:B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11</vt:i4>
      </vt:variant>
    </vt:vector>
  </HeadingPairs>
  <TitlesOfParts>
    <vt:vector size="11" baseType="lpstr">
      <vt:lpstr>TV</vt:lpstr>
      <vt:lpstr>Radio</vt:lpstr>
      <vt:lpstr>Internet A</vt:lpstr>
      <vt:lpstr>Internet B</vt:lpstr>
      <vt:lpstr>Prasa</vt:lpstr>
      <vt:lpstr>VOD</vt:lpstr>
      <vt:lpstr>OOH</vt:lpstr>
      <vt:lpstr>KINO</vt:lpstr>
      <vt:lpstr>Product placement</vt:lpstr>
      <vt:lpstr>Projekty specjalne</vt:lpstr>
      <vt:lpstr>Raporty niestandardowe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Wegner Justyna</dc:creator>
  <cp:lastModifiedBy>Olejnik Karol</cp:lastModifiedBy>
  <cp:lastPrinted>2020-01-13T07:19:36Z</cp:lastPrinted>
  <dcterms:created xsi:type="dcterms:W3CDTF">2017-04-19T10:54:00Z</dcterms:created>
  <dcterms:modified xsi:type="dcterms:W3CDTF">2020-04-14T09:23:15Z</dcterms:modified>
</cp:coreProperties>
</file>